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mc:AlternateContent xmlns:mc="http://schemas.openxmlformats.org/markup-compatibility/2006">
    <mc:Choice Requires="x15">
      <x15ac:absPath xmlns:x15ac="http://schemas.microsoft.com/office/spreadsheetml/2010/11/ac" url="/Users/gary/Library/CloudStorage/OneDrive-MillvilleVolunteerFireCompany/Millville84/3a. Training Classes/"/>
    </mc:Choice>
  </mc:AlternateContent>
  <xr:revisionPtr revIDLastSave="0" documentId="8_{3DBADB89-39C3-9044-952D-D5A8C36C7DE9}" xr6:coauthVersionLast="47" xr6:coauthVersionMax="47" xr10:uidLastSave="{00000000-0000-0000-0000-000000000000}"/>
  <bookViews>
    <workbookView xWindow="0" yWindow="780" windowWidth="35320" windowHeight="21520" tabRatio="741" xr2:uid="{DEA73C94-6D5B-E343-931A-E69D0937FDA4}"/>
  </bookViews>
  <sheets>
    <sheet name="SYLLABUS" sheetId="21" r:id="rId1"/>
    <sheet name="1. GET EXCEL" sheetId="25" r:id="rId2"/>
    <sheet name="1..INTERFACE" sheetId="19" r:id="rId3"/>
    <sheet name="1. STRUCTURE" sheetId="8" r:id="rId4"/>
    <sheet name="1. SYMBOLS" sheetId="10" r:id="rId5"/>
    <sheet name="1. ERRORS" sheetId="22" r:id="rId6"/>
    <sheet name="1. DATA ENTRY" sheetId="23" r:id="rId7"/>
    <sheet name="2. REFERENCES" sheetId="12" r:id="rId8"/>
    <sheet name="2. FORMULAS" sheetId="20" r:id="rId9"/>
    <sheet name="2. BASIC MATH" sheetId="9" r:id="rId10"/>
    <sheet name="2T. MATH TEXT SKILLS" sheetId="15" r:id="rId11"/>
    <sheet name="3. FORMATTING" sheetId="11" r:id="rId12"/>
    <sheet name="4. DATES" sheetId="17" r:id="rId13"/>
    <sheet name="5. RANGES TABLES" sheetId="13" r:id="rId14"/>
    <sheet name="5T. TABLE SKILLS" sheetId="3" r:id="rId15"/>
    <sheet name="6. SORT-FILTER" sheetId="14" r:id="rId16"/>
    <sheet name="7. SKILLS CHALLENGE" sheetId="4" r:id="rId17"/>
    <sheet name="7. WEEKLYSALES" sheetId="6" r:id="rId18"/>
    <sheet name="7T. WKSUMMARY SKILLS" sheetId="18" r:id="rId19"/>
    <sheet name="8. BONUS STUFF" sheetId="7" r:id="rId20"/>
    <sheet name="8.COMMON CALCU" sheetId="26" r:id="rId21"/>
    <sheet name="9. RESOURCES" sheetId="24" r:id="rId22"/>
    <sheet name="LISTS" sheetId="16" state="hidden" r:id="rId23"/>
  </sheets>
  <definedNames>
    <definedName name="_xlnm._FilterDatabase" localSheetId="15" hidden="1">'6. SORT-FILTER'!$B$5:$F$25</definedName>
    <definedName name="_xlnm.Print_Area" localSheetId="5">'1. ERRORS'!$A$1:$I$25</definedName>
    <definedName name="_xlnm.Print_Area" localSheetId="1">'1. GET EXCEL'!$A$1:$D$25</definedName>
    <definedName name="_xlnm.Print_Area" localSheetId="4">'1. SYMBOLS'!$A$1:$U$39</definedName>
    <definedName name="_xlnm.Print_Area" localSheetId="2">'1..INTERFACE'!$A$1:$W$46</definedName>
    <definedName name="_xlnm.Print_Area" localSheetId="9">'2. BASIC MATH'!$A$1:$K$89</definedName>
    <definedName name="_xlnm.Print_Area" localSheetId="8">'2. FORMULAS'!$A$1:$P$59</definedName>
    <definedName name="_xlnm.Print_Area" localSheetId="7">'2. REFERENCES'!$A$1:$M$19</definedName>
    <definedName name="_xlnm.Print_Area" localSheetId="12">'4. DATES'!$A$1:$L$62</definedName>
    <definedName name="_xlnm.Print_Area" localSheetId="13">'5. RANGES TABLES'!$A$1:$Y$43</definedName>
    <definedName name="_xlnm.Print_Area" localSheetId="15">'6. SORT-FILTER'!$A$1:$H$63</definedName>
    <definedName name="_xlnm.Print_Area" localSheetId="21">'9. RESOURCES'!$A$1:$H$22</definedName>
    <definedName name="_xlnm.Print_Area" localSheetId="0">SYLLABUS!$A$1:$K$34</definedName>
    <definedName name="Week_1_sales">'5. RANGES TABLES'!$C$29:$C$40</definedName>
    <definedName name="Week_2_sales">'5. RANGES TABLES'!$D$29:$D$40</definedName>
    <definedName name="Week_3_Sales">'5. RANGES TABLES'!$E$29:$E$40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26" l="1"/>
  <c r="E52" i="26"/>
  <c r="G37" i="26"/>
  <c r="F37" i="26"/>
  <c r="E37" i="26"/>
  <c r="D37" i="26"/>
  <c r="C37" i="26"/>
  <c r="E48" i="26"/>
  <c r="C48" i="26"/>
  <c r="D42" i="26"/>
  <c r="E42" i="26" s="1"/>
  <c r="D43" i="26"/>
  <c r="E43" i="26" s="1"/>
  <c r="D41" i="26"/>
  <c r="E41" i="26" s="1"/>
  <c r="E32" i="26"/>
  <c r="D28" i="26"/>
  <c r="D24" i="26"/>
  <c r="D20" i="26"/>
  <c r="E20" i="26"/>
  <c r="D16" i="26"/>
  <c r="D10" i="26"/>
  <c r="D11" i="26"/>
  <c r="D12" i="26"/>
  <c r="M86" i="20"/>
  <c r="M85" i="20"/>
  <c r="M84" i="20"/>
  <c r="O43" i="20"/>
  <c r="N43" i="20"/>
  <c r="P36" i="20"/>
  <c r="H30" i="17"/>
  <c r="H29" i="17"/>
  <c r="H44" i="15"/>
  <c r="H45" i="15"/>
  <c r="H46" i="15"/>
  <c r="H47" i="15"/>
  <c r="H43" i="15"/>
  <c r="G44" i="15"/>
  <c r="G45" i="15"/>
  <c r="G46" i="15"/>
  <c r="G47" i="15"/>
  <c r="G43" i="15"/>
  <c r="F44" i="15"/>
  <c r="F45" i="15"/>
  <c r="F46" i="15"/>
  <c r="F47" i="15"/>
  <c r="F43" i="15"/>
  <c r="J33" i="15"/>
  <c r="F34" i="15"/>
  <c r="F35" i="15"/>
  <c r="F36" i="15"/>
  <c r="F37" i="15"/>
  <c r="F33" i="15"/>
  <c r="C33" i="15" a="1"/>
  <c r="C33" i="15" s="1"/>
  <c r="B33" i="9"/>
  <c r="D29" i="9"/>
  <c r="D30" i="9"/>
  <c r="D31" i="9"/>
  <c r="D32" i="9"/>
  <c r="C33" i="9"/>
  <c r="D28" i="9"/>
  <c r="D33" i="9" s="1"/>
  <c r="D16" i="9"/>
  <c r="C29" i="12" a="1"/>
  <c r="H23" i="12"/>
  <c r="I23" i="12"/>
  <c r="G24" i="12"/>
  <c r="G25" i="12"/>
  <c r="G23" i="12"/>
  <c r="D26" i="12"/>
  <c r="E26" i="12"/>
  <c r="G30" i="17"/>
  <c r="C28" i="17"/>
  <c r="G28" i="17" s="1"/>
  <c r="K7" i="17"/>
  <c r="B12" i="17"/>
  <c r="C12" i="17" s="1"/>
  <c r="K46" i="17"/>
  <c r="L46" i="17" s="1"/>
  <c r="L40" i="17"/>
  <c r="L42" i="17" s="1"/>
  <c r="L32" i="17"/>
  <c r="L28" i="17"/>
  <c r="L36" i="17"/>
  <c r="J21" i="18"/>
  <c r="J20" i="18"/>
  <c r="J19" i="18"/>
  <c r="J18" i="18"/>
  <c r="D11" i="18"/>
  <c r="E11" i="18"/>
  <c r="F11" i="18"/>
  <c r="G11" i="18"/>
  <c r="H11" i="18"/>
  <c r="I11" i="18"/>
  <c r="C6" i="18" a="1"/>
  <c r="C6" i="18" s="1"/>
  <c r="E69" i="9"/>
  <c r="E68" i="9"/>
  <c r="E67" i="9"/>
  <c r="F67" i="9" s="1"/>
  <c r="R9" i="13"/>
  <c r="R7" i="13"/>
  <c r="J55" i="15"/>
  <c r="F19" i="18"/>
  <c r="F20" i="18"/>
  <c r="F21" i="18"/>
  <c r="F22" i="18"/>
  <c r="F23" i="18"/>
  <c r="F24" i="18"/>
  <c r="F25" i="18"/>
  <c r="F26" i="18"/>
  <c r="F27" i="18"/>
  <c r="F28" i="18"/>
  <c r="F29" i="18"/>
  <c r="F18" i="18"/>
  <c r="C18" i="18" a="1"/>
  <c r="C11" i="18"/>
  <c r="O26" i="11"/>
  <c r="O27" i="11"/>
  <c r="O28" i="11"/>
  <c r="O25" i="11"/>
  <c r="O18" i="11"/>
  <c r="O19" i="11"/>
  <c r="O20" i="11"/>
  <c r="O21" i="11"/>
  <c r="O22" i="11"/>
  <c r="O17" i="11"/>
  <c r="D50" i="17"/>
  <c r="D48" i="17"/>
  <c r="D46" i="17"/>
  <c r="D44" i="17"/>
  <c r="G31" i="17"/>
  <c r="G29" i="17"/>
  <c r="G33" i="17" s="1"/>
  <c r="C18" i="17"/>
  <c r="C11" i="17"/>
  <c r="M8" i="4"/>
  <c r="M9" i="4"/>
  <c r="M10" i="4"/>
  <c r="M11" i="4"/>
  <c r="M12" i="4"/>
  <c r="M13" i="4"/>
  <c r="M14" i="4"/>
  <c r="M15" i="4"/>
  <c r="M16" i="4"/>
  <c r="M17" i="4"/>
  <c r="M18" i="4"/>
  <c r="M7" i="4"/>
  <c r="L8" i="4"/>
  <c r="L9" i="4"/>
  <c r="L10" i="4"/>
  <c r="L11" i="4"/>
  <c r="L12" i="4"/>
  <c r="L13" i="4"/>
  <c r="L14" i="4"/>
  <c r="L15" i="4"/>
  <c r="L16" i="4"/>
  <c r="L17" i="4"/>
  <c r="L18" i="4"/>
  <c r="L7" i="4"/>
  <c r="B26" i="15"/>
  <c r="B20" i="15"/>
  <c r="B19" i="15"/>
  <c r="B18" i="15"/>
  <c r="B17" i="15"/>
  <c r="B25" i="15"/>
  <c r="C25" i="15" s="1"/>
  <c r="B24" i="15"/>
  <c r="C24" i="15" s="1"/>
  <c r="B23" i="15"/>
  <c r="C23" i="15" s="1"/>
  <c r="H29" i="13" a="1"/>
  <c r="F41" i="13"/>
  <c r="E41" i="13"/>
  <c r="D41" i="13"/>
  <c r="C41" i="13"/>
  <c r="D19" i="13"/>
  <c r="E19" i="13"/>
  <c r="F19" i="13"/>
  <c r="C19" i="13"/>
  <c r="O19" i="13"/>
  <c r="N19" i="13"/>
  <c r="M19" i="13"/>
  <c r="R11" i="13" s="1"/>
  <c r="P19" i="13"/>
  <c r="J7" i="13"/>
  <c r="R14" i="13"/>
  <c r="I7" i="13"/>
  <c r="H7" i="13"/>
  <c r="F23" i="12"/>
  <c r="E61" i="9"/>
  <c r="F62" i="9" s="1"/>
  <c r="E62" i="9"/>
  <c r="E60" i="9"/>
  <c r="F61" i="9" s="1"/>
  <c r="J54" i="9"/>
  <c r="I54" i="9"/>
  <c r="F54" i="9"/>
  <c r="H54" i="9"/>
  <c r="G54" i="9"/>
  <c r="E54" i="9"/>
  <c r="G23" i="9"/>
  <c r="F23" i="9"/>
  <c r="E23" i="9"/>
  <c r="D23" i="9"/>
  <c r="G25" i="11"/>
  <c r="F25" i="11"/>
  <c r="E25" i="11"/>
  <c r="D25" i="11"/>
  <c r="G24" i="11"/>
  <c r="F24" i="11"/>
  <c r="E24" i="11"/>
  <c r="D24" i="11"/>
  <c r="G23" i="11"/>
  <c r="F23" i="11"/>
  <c r="E23" i="11"/>
  <c r="D23" i="11"/>
  <c r="G22" i="11"/>
  <c r="F22" i="11"/>
  <c r="E22" i="11"/>
  <c r="D22" i="11"/>
  <c r="G21" i="11"/>
  <c r="F21" i="11"/>
  <c r="E21" i="11"/>
  <c r="D21" i="11"/>
  <c r="D17" i="11"/>
  <c r="D16" i="11"/>
  <c r="D15" i="11"/>
  <c r="F12" i="11"/>
  <c r="G12" i="11" s="1"/>
  <c r="E12" i="11"/>
  <c r="F11" i="11"/>
  <c r="E11" i="11"/>
  <c r="F10" i="11"/>
  <c r="E10" i="11"/>
  <c r="F9" i="11"/>
  <c r="E9" i="11"/>
  <c r="F8" i="11"/>
  <c r="E8" i="11"/>
  <c r="Q16" i="8"/>
  <c r="P16" i="8"/>
  <c r="O16" i="8"/>
  <c r="M16" i="8"/>
  <c r="K16" i="8"/>
  <c r="N16" i="8"/>
  <c r="L13" i="7"/>
  <c r="M13" i="7"/>
  <c r="N13" i="7"/>
  <c r="O13" i="7"/>
  <c r="P13" i="7"/>
  <c r="K13" i="7"/>
  <c r="C9" i="7"/>
  <c r="D9" i="7"/>
  <c r="E9" i="7"/>
  <c r="F9" i="7"/>
  <c r="G9" i="7"/>
  <c r="H9" i="7"/>
  <c r="C29" i="12" l="1"/>
  <c r="K25" i="12" s="1"/>
  <c r="N8" i="4"/>
  <c r="N16" i="4"/>
  <c r="K9" i="17"/>
  <c r="K8" i="17"/>
  <c r="N14" i="4"/>
  <c r="N13" i="4"/>
  <c r="N15" i="4"/>
  <c r="F69" i="9"/>
  <c r="F68" i="9"/>
  <c r="C18" i="18"/>
  <c r="H29" i="13"/>
  <c r="N11" i="4"/>
  <c r="N17" i="4"/>
  <c r="N18" i="4"/>
  <c r="N7" i="4"/>
  <c r="H7" i="4" s="1"/>
  <c r="J7" i="4" s="1"/>
  <c r="K7" i="4" s="1"/>
  <c r="N9" i="4"/>
  <c r="N10" i="4"/>
  <c r="N12" i="4"/>
  <c r="E19" i="15"/>
  <c r="D19" i="15"/>
  <c r="C19" i="15"/>
  <c r="E18" i="15"/>
  <c r="D18" i="15"/>
  <c r="C18" i="15"/>
  <c r="E17" i="15"/>
  <c r="D17" i="15"/>
  <c r="C17" i="15"/>
  <c r="D26" i="15"/>
  <c r="E26" i="15"/>
  <c r="C26" i="15"/>
  <c r="C20" i="15"/>
  <c r="E20" i="15"/>
  <c r="D20" i="15"/>
  <c r="E25" i="15"/>
  <c r="D25" i="15"/>
  <c r="E24" i="15"/>
  <c r="D24" i="15"/>
  <c r="E23" i="15"/>
  <c r="D23" i="15"/>
  <c r="F17" i="11"/>
  <c r="F16" i="11"/>
  <c r="F15" i="11"/>
  <c r="H12" i="11"/>
  <c r="E13" i="11"/>
  <c r="I12" i="11"/>
  <c r="E17" i="11"/>
  <c r="E16" i="11"/>
  <c r="E15" i="11"/>
  <c r="H11" i="11"/>
  <c r="G11" i="11"/>
  <c r="I11" i="11" s="1"/>
  <c r="H10" i="11"/>
  <c r="G10" i="11"/>
  <c r="I10" i="11" s="1"/>
  <c r="H9" i="11"/>
  <c r="G9" i="11"/>
  <c r="I9" i="11" s="1"/>
  <c r="H8" i="11"/>
  <c r="G8" i="11"/>
  <c r="K21" i="17" l="1"/>
  <c r="K10" i="17"/>
  <c r="K19" i="17"/>
  <c r="K20" i="17"/>
  <c r="H17" i="11"/>
  <c r="H15" i="11"/>
  <c r="H16" i="11"/>
  <c r="I8" i="11"/>
  <c r="G13" i="11"/>
  <c r="G15" i="11"/>
  <c r="G16" i="11"/>
  <c r="G17" i="11"/>
  <c r="K22" i="17" l="1"/>
  <c r="K11" i="17"/>
  <c r="K12" i="17" s="1"/>
  <c r="K13" i="17" s="1"/>
  <c r="K14" i="17" s="1"/>
  <c r="K17" i="17" s="1"/>
  <c r="K18" i="17" s="1"/>
  <c r="K15" i="17" s="1"/>
  <c r="K16" i="17" s="1"/>
  <c r="I13" i="11"/>
  <c r="H13" i="11"/>
  <c r="I16" i="11"/>
  <c r="I15" i="11"/>
  <c r="I17" i="11"/>
  <c r="L25" i="1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<sst xmlns="http://schemas.openxmlformats.org/spreadsheetml/2006/main" count="1563" uniqueCount="1115">
  <si>
    <t>MICROSOFT EXCEL FOR BEGINNERS</t>
  </si>
  <si>
    <t>COURSE SYLLABUS</t>
  </si>
  <si>
    <t>🏠</t>
  </si>
  <si>
    <t>MODULE</t>
  </si>
  <si>
    <t>DESCRIPTION</t>
  </si>
  <si>
    <t>DETAIL</t>
  </si>
  <si>
    <t>TIME</t>
  </si>
  <si>
    <t>GET EXCEL</t>
  </si>
  <si>
    <t>HOW TO ACCESS EXCEL - UNDERSTANDING THE DIFFERENT VERSIONS</t>
  </si>
  <si>
    <t>20 MIN</t>
  </si>
  <si>
    <t>INTERFACE</t>
  </si>
  <si>
    <t>LEARN THE DIFFERENT COMPONENTS OF THE EXCEL USER INTERFACE</t>
  </si>
  <si>
    <t>STRUCTURE</t>
  </si>
  <si>
    <t>UNDERSTANDING SPREADSHEET TERMINOLOGY</t>
  </si>
  <si>
    <t>SYMBOLS</t>
  </si>
  <si>
    <t>THERE ARE MANY SYMBOLS/CHARACTERS THAT HAVE SPECIAL MEANINGS</t>
  </si>
  <si>
    <t>HANDLING ERRORS</t>
  </si>
  <si>
    <t>LEARN WHAT THE DIFFERENT CURSORS MEAN</t>
  </si>
  <si>
    <t>DATA ENTRY</t>
  </si>
  <si>
    <t>YOU TRY - USING VARIOUS FILL METHODS TO SPEED DATA ENTRY</t>
  </si>
  <si>
    <t>REFERENCES</t>
  </si>
  <si>
    <t>HOW DO YOU REFERENCE DATASETS IN EXCEL AND HOW TO USE THEM</t>
  </si>
  <si>
    <t>40 MIN</t>
  </si>
  <si>
    <t>FORMULAS</t>
  </si>
  <si>
    <t>PUTTING EXCEL TO WORK  - UNDERSTANDING FORMULAS AND FUNCTIONS</t>
  </si>
  <si>
    <t>BASIC MATH</t>
  </si>
  <si>
    <t>HOW TO DO MATH AND USE FUNCTIONS</t>
  </si>
  <si>
    <t>HANDS ON LAB</t>
  </si>
  <si>
    <t>FORMATTING</t>
  </si>
  <si>
    <t>LEARN HOW TO TAKE YOUR DATA AND TURN IT INTO A USABLE APPLICATION</t>
  </si>
  <si>
    <t>30 MIN</t>
  </si>
  <si>
    <t>HOW TO MAKE IT EASIER TO READ AND UNDERSTAND YOUR SPREADSHEET</t>
  </si>
  <si>
    <t>DATES</t>
  </si>
  <si>
    <t>DATES IN EXCEL MASTERING DATES AND TIMES IN EXCEL</t>
  </si>
  <si>
    <t>RANGES &amp; TABLES</t>
  </si>
  <si>
    <t xml:space="preserve">ARGUABLEY INTERMEDIATE TO ADVANCED SKILL IN EXCEL BUT VERY </t>
  </si>
  <si>
    <t>USEFUL FOR BEGINNERS AND NOT THAT HARD TO UNDERSTAND!</t>
  </si>
  <si>
    <t>SORTING &amp; FILTERING</t>
  </si>
  <si>
    <t>ORGANIZING YOUR DATA THE WAY IT NEEDS TO BE SEEN</t>
  </si>
  <si>
    <t>10 MIN</t>
  </si>
  <si>
    <t>REDUCING LARGE DATASETS TO MANAGABLE SIZES</t>
  </si>
  <si>
    <t>SUMMARIZING DATA</t>
  </si>
  <si>
    <t>WORKING WITH MULTIPLE WORKSHEETS TO SUMMARIZE DATA</t>
  </si>
  <si>
    <t>PUTTING ALL YOUR NEW SKILLS TO WORK</t>
  </si>
  <si>
    <t>BONUS STUFF</t>
  </si>
  <si>
    <t>RESOURCES</t>
  </si>
  <si>
    <t>TOTAL COURSE TIME</t>
  </si>
  <si>
    <t xml:space="preserve">2 HOURS </t>
  </si>
  <si>
    <t>WAYS TO ACCESS EXCEL</t>
  </si>
  <si>
    <t>THE DIFFERENT VERSION OF EXCEL</t>
  </si>
  <si>
    <r>
      <t xml:space="preserve">EXCEL IS PART OF THE </t>
    </r>
    <r>
      <rPr>
        <b/>
        <sz val="12"/>
        <color theme="1"/>
        <rFont val="Aptos Narrow"/>
        <scheme val="minor"/>
      </rPr>
      <t>MICROSOFT OFFICE365</t>
    </r>
    <r>
      <rPr>
        <sz val="12"/>
        <color theme="1"/>
        <rFont val="Aptos Narrow"/>
        <family val="2"/>
        <scheme val="minor"/>
      </rPr>
      <t xml:space="preserve"> SUITE OF PRODUCTS</t>
    </r>
  </si>
  <si>
    <t xml:space="preserve">MICROSOFT OFFICE HAS SEVERAL VERSIONS </t>
  </si>
  <si>
    <t>MVFC HAS TWO DIFFERENT LICENSE TYPES</t>
  </si>
  <si>
    <t>MICROSOFT OFFICE365 HAS SEVERAL LICENSING OPTIONS</t>
  </si>
  <si>
    <t>MILLVILLE HAS TWO DIFFERENT LICENSE TYPES</t>
  </si>
  <si>
    <r>
      <t xml:space="preserve">MICRSOFT OFFICE365 BASIC </t>
    </r>
    <r>
      <rPr>
        <b/>
        <sz val="12"/>
        <color theme="3" tint="0.249977111117893"/>
        <rFont val="Aptos Narrow (Body)"/>
      </rPr>
      <t>(FREE)</t>
    </r>
  </si>
  <si>
    <r>
      <t xml:space="preserve">MICROSOFT OFFICE STANDARD </t>
    </r>
    <r>
      <rPr>
        <b/>
        <sz val="12"/>
        <color theme="9" tint="-0.249977111117893"/>
        <rFont val="Aptos Narrow (Body)"/>
      </rPr>
      <t>(PAID)</t>
    </r>
  </si>
  <si>
    <t>OFFICE 365 IS FREE TO NON-PROFIT ORGANIZATIONS BUT ALL APPLICATIONS ARE ACCESSED VIA THE BROWSER</t>
  </si>
  <si>
    <t>OFFICE 365 STANDARD INCLUDES THE INSTALLED APPLICATIONS ON THE DESKTOP/PC</t>
  </si>
  <si>
    <r>
      <t xml:space="preserve">WE HAVE A LIMITED NUMBER OF </t>
    </r>
    <r>
      <rPr>
        <b/>
        <sz val="12"/>
        <color theme="1"/>
        <rFont val="Aptos Narrow"/>
        <scheme val="minor"/>
      </rPr>
      <t>OFFICE365 STANDARD LICENSES</t>
    </r>
  </si>
  <si>
    <t>Microsoft Office365*</t>
  </si>
  <si>
    <t>https://office.com</t>
  </si>
  <si>
    <t>Excel</t>
  </si>
  <si>
    <t>https://excel.cloud.microsoft/</t>
  </si>
  <si>
    <t>Word</t>
  </si>
  <si>
    <t>https://word.cloud.microsoft/</t>
  </si>
  <si>
    <t>PowerPoint</t>
  </si>
  <si>
    <t>https://powerpoint.cloud.microsoft/</t>
  </si>
  <si>
    <t>Outlook</t>
  </si>
  <si>
    <t>https://outlook.office.com/</t>
  </si>
  <si>
    <r>
      <t>* If you are assigned a</t>
    </r>
    <r>
      <rPr>
        <b/>
        <sz val="12"/>
        <color theme="3" tint="0.249977111117893"/>
        <rFont val="Aptos Narrow (Body)"/>
      </rPr>
      <t xml:space="preserve"> Office365 Standard License</t>
    </r>
    <r>
      <rPr>
        <b/>
        <sz val="12"/>
        <color theme="1"/>
        <rFont val="Aptos Narrow"/>
        <scheme val="minor"/>
      </rPr>
      <t xml:space="preserve"> and do not have the applications installed on your device, they may be installed from this location</t>
    </r>
  </si>
  <si>
    <t>* If you have your own personal license for Office 365 you can login with your personal account AND your Millville account</t>
  </si>
  <si>
    <t>COLUMN BAR</t>
  </si>
  <si>
    <t>HEADERS</t>
  </si>
  <si>
    <t>ROW BAR</t>
  </si>
  <si>
    <t>MENU BAR</t>
  </si>
  <si>
    <t>QUICKACCESS TOOLBAR</t>
  </si>
  <si>
    <t>RIBBON</t>
  </si>
  <si>
    <t>NAME BOX</t>
  </si>
  <si>
    <t>FORMULA BAR</t>
  </si>
  <si>
    <t>WORKSHEET</t>
  </si>
  <si>
    <t>CELL</t>
  </si>
  <si>
    <t>D3</t>
  </si>
  <si>
    <t>ROW 3</t>
  </si>
  <si>
    <t>COLUMN D</t>
  </si>
  <si>
    <t>WORKSHEET TABS</t>
  </si>
  <si>
    <t>VIEW BAR AND ZOOM CONTROL</t>
  </si>
  <si>
    <t>CELL C1</t>
  </si>
  <si>
    <t>ROW 2</t>
  </si>
  <si>
    <t>Column1</t>
  </si>
  <si>
    <t>COLOR</t>
  </si>
  <si>
    <t>Column3</t>
  </si>
  <si>
    <t>AVERAGE</t>
  </si>
  <si>
    <t>SUM</t>
  </si>
  <si>
    <t>MIN</t>
  </si>
  <si>
    <t>MAX</t>
  </si>
  <si>
    <t>MIXED</t>
  </si>
  <si>
    <t>RED</t>
  </si>
  <si>
    <t>BLUE</t>
  </si>
  <si>
    <t>COLUMN</t>
  </si>
  <si>
    <t>ORANAGE</t>
  </si>
  <si>
    <t>ORANGE</t>
  </si>
  <si>
    <t>B</t>
  </si>
  <si>
    <t>RANGE D5:H16</t>
  </si>
  <si>
    <t>BLACK</t>
  </si>
  <si>
    <t>TABLE</t>
  </si>
  <si>
    <t>GREEN</t>
  </si>
  <si>
    <t>YELLOW</t>
  </si>
  <si>
    <t>CLEAR</t>
  </si>
  <si>
    <t>TEAL</t>
  </si>
  <si>
    <t>BROWN</t>
  </si>
  <si>
    <t>Total</t>
  </si>
  <si>
    <t>COUNT</t>
  </si>
  <si>
    <t>MINIMUM</t>
  </si>
  <si>
    <t>MAXIMUM</t>
  </si>
  <si>
    <t>COUNT #'S</t>
  </si>
  <si>
    <t>DATA</t>
  </si>
  <si>
    <t>DATA TYPE/FORMAT</t>
  </si>
  <si>
    <t>TEXT</t>
  </si>
  <si>
    <t>NUMBER</t>
  </si>
  <si>
    <t>CURRENCY</t>
  </si>
  <si>
    <t>ACCOUNTING</t>
  </si>
  <si>
    <t>DATE</t>
  </si>
  <si>
    <t>PERCENTAGE</t>
  </si>
  <si>
    <t>TE128FP-8</t>
  </si>
  <si>
    <t>GENERAL</t>
  </si>
  <si>
    <t>Fill Color</t>
  </si>
  <si>
    <t>BORDERS</t>
  </si>
  <si>
    <t>Deleting and Inserting Rows/Columns</t>
  </si>
  <si>
    <t>Delete Row 7-10, Insert new blank rows</t>
  </si>
  <si>
    <t>ROW 1</t>
  </si>
  <si>
    <t>Delete a row</t>
  </si>
  <si>
    <t>CTRL -</t>
  </si>
  <si>
    <t>Insert a row</t>
  </si>
  <si>
    <t>CTRL SHFT +</t>
  </si>
  <si>
    <t>ROW 4</t>
  </si>
  <si>
    <t>ROW 5</t>
  </si>
  <si>
    <t>ROW 6</t>
  </si>
  <si>
    <t>ROW 7</t>
  </si>
  <si>
    <t>ROW 8</t>
  </si>
  <si>
    <t>ROW 9</t>
  </si>
  <si>
    <t>ROW 10</t>
  </si>
  <si>
    <t>ROW 11</t>
  </si>
  <si>
    <t>ROW 12</t>
  </si>
  <si>
    <t>ROW 13</t>
  </si>
  <si>
    <t>ROW 14</t>
  </si>
  <si>
    <t>ROW 15</t>
  </si>
  <si>
    <t>ROW 16</t>
  </si>
  <si>
    <t>ROW 17</t>
  </si>
  <si>
    <t>SYMBOLS AND OPERATORS</t>
  </si>
  <si>
    <t>WHAT DO THEY ALL MEAN AND PUT THEM TO USE!</t>
  </si>
  <si>
    <t>Symbols and Operators</t>
  </si>
  <si>
    <t xml:space="preserve">Symbol </t>
  </si>
  <si>
    <t>Usage</t>
  </si>
  <si>
    <t>Description</t>
  </si>
  <si>
    <t>Return Value</t>
  </si>
  <si>
    <t>SAMPLE DATA</t>
  </si>
  <si>
    <t>CURSORS IN EXCEL</t>
  </si>
  <si>
    <t>( )</t>
  </si>
  <si>
    <r>
      <t>(</t>
    </r>
    <r>
      <rPr>
        <sz val="12"/>
        <color rgb="FF747474"/>
        <rFont val="Arial"/>
        <family val="2"/>
      </rPr>
      <t>A1+C2</t>
    </r>
    <r>
      <rPr>
        <b/>
        <sz val="12"/>
        <color rgb="FFFF0000"/>
        <rFont val="Arial"/>
        <family val="2"/>
      </rPr>
      <t>)</t>
    </r>
  </si>
  <si>
    <t>Parenthesis</t>
  </si>
  <si>
    <t>A</t>
  </si>
  <si>
    <t>C</t>
  </si>
  <si>
    <r>
      <rPr>
        <b/>
        <sz val="12"/>
        <color rgb="FF747474"/>
        <rFont val="Arial"/>
        <family val="2"/>
      </rPr>
      <t>^</t>
    </r>
    <r>
      <rPr>
        <i/>
        <sz val="12"/>
        <color rgb="FF747474"/>
        <rFont val="Arial"/>
        <family val="2"/>
      </rPr>
      <t>n</t>
    </r>
  </si>
  <si>
    <r>
      <t>A1</t>
    </r>
    <r>
      <rPr>
        <b/>
        <sz val="12"/>
        <color rgb="FFFF0000"/>
        <rFont val="Arial"/>
        <family val="2"/>
      </rPr>
      <t>^3 ... ^2 ...^4</t>
    </r>
  </si>
  <si>
    <t>Exponent</t>
  </si>
  <si>
    <t>*</t>
  </si>
  <si>
    <r>
      <t>A1</t>
    </r>
    <r>
      <rPr>
        <b/>
        <sz val="12"/>
        <color rgb="FFFF0000"/>
        <rFont val="Arial"/>
        <family val="2"/>
      </rPr>
      <t>*</t>
    </r>
    <r>
      <rPr>
        <sz val="12"/>
        <color rgb="FF747474"/>
        <rFont val="Arial"/>
        <family val="2"/>
      </rPr>
      <t>C2</t>
    </r>
  </si>
  <si>
    <t>Multiply</t>
  </si>
  <si>
    <t>/</t>
  </si>
  <si>
    <r>
      <t>A1</t>
    </r>
    <r>
      <rPr>
        <b/>
        <sz val="12"/>
        <color rgb="FFFF0000"/>
        <rFont val="Arial"/>
        <family val="2"/>
      </rPr>
      <t>/</t>
    </r>
    <r>
      <rPr>
        <sz val="12"/>
        <color rgb="FF747474"/>
        <rFont val="Arial"/>
        <family val="2"/>
      </rPr>
      <t>C2</t>
    </r>
  </si>
  <si>
    <t>Divide</t>
  </si>
  <si>
    <t>KEY</t>
  </si>
  <si>
    <t>+</t>
  </si>
  <si>
    <r>
      <t>A1</t>
    </r>
    <r>
      <rPr>
        <b/>
        <sz val="12"/>
        <color rgb="FFFF0000"/>
        <rFont val="Arial"/>
        <family val="2"/>
      </rPr>
      <t>+</t>
    </r>
    <r>
      <rPr>
        <sz val="12"/>
        <color rgb="FF747474"/>
        <rFont val="Arial"/>
        <family val="2"/>
      </rPr>
      <t>C2</t>
    </r>
  </si>
  <si>
    <t>Add</t>
  </si>
  <si>
    <t>A1</t>
  </si>
  <si>
    <t>-</t>
  </si>
  <si>
    <r>
      <t>A1</t>
    </r>
    <r>
      <rPr>
        <b/>
        <sz val="12"/>
        <color rgb="FFFF0000"/>
        <rFont val="Arial"/>
        <family val="2"/>
      </rPr>
      <t>-</t>
    </r>
    <r>
      <rPr>
        <sz val="12"/>
        <color rgb="FF747474"/>
        <rFont val="Arial"/>
        <family val="2"/>
      </rPr>
      <t>C2</t>
    </r>
  </si>
  <si>
    <t>Subtract</t>
  </si>
  <si>
    <t>C2</t>
  </si>
  <si>
    <t>&gt;</t>
  </si>
  <si>
    <r>
      <t>A1</t>
    </r>
    <r>
      <rPr>
        <b/>
        <sz val="12"/>
        <color rgb="FFFF0000"/>
        <rFont val="Arial"/>
        <family val="2"/>
      </rPr>
      <t>&gt;</t>
    </r>
    <r>
      <rPr>
        <sz val="12"/>
        <color rgb="FF747474"/>
        <rFont val="Arial"/>
        <family val="2"/>
      </rPr>
      <t>C2</t>
    </r>
  </si>
  <si>
    <t>Greater Than</t>
  </si>
  <si>
    <t>A1:C2</t>
  </si>
  <si>
    <t>&gt;=</t>
  </si>
  <si>
    <r>
      <t>A1</t>
    </r>
    <r>
      <rPr>
        <b/>
        <sz val="12"/>
        <color rgb="FFFF0000"/>
        <rFont val="Arial"/>
        <family val="2"/>
      </rPr>
      <t>&gt;=</t>
    </r>
    <r>
      <rPr>
        <sz val="12"/>
        <color rgb="FF747474"/>
        <rFont val="Arial"/>
        <family val="2"/>
      </rPr>
      <t>C2</t>
    </r>
  </si>
  <si>
    <t>Greater Than or Equal</t>
  </si>
  <si>
    <t>&lt;</t>
  </si>
  <si>
    <r>
      <t>A1</t>
    </r>
    <r>
      <rPr>
        <b/>
        <sz val="12"/>
        <color rgb="FFFF0000"/>
        <rFont val="Arial"/>
        <family val="2"/>
      </rPr>
      <t>&lt;</t>
    </r>
    <r>
      <rPr>
        <sz val="12"/>
        <color rgb="FF747474"/>
        <rFont val="Arial"/>
        <family val="2"/>
      </rPr>
      <t>C2</t>
    </r>
  </si>
  <si>
    <t>Less Than</t>
  </si>
  <si>
    <t>&lt;=</t>
  </si>
  <si>
    <r>
      <t>A1</t>
    </r>
    <r>
      <rPr>
        <b/>
        <sz val="12"/>
        <color rgb="FFFF0000"/>
        <rFont val="Arial"/>
        <family val="2"/>
      </rPr>
      <t>&lt;=</t>
    </r>
    <r>
      <rPr>
        <sz val="12"/>
        <color rgb="FF747474"/>
        <rFont val="Arial"/>
        <family val="2"/>
      </rPr>
      <t>C2</t>
    </r>
  </si>
  <si>
    <t>Less Than or Equal</t>
  </si>
  <si>
    <t>=</t>
  </si>
  <si>
    <r>
      <t>A1</t>
    </r>
    <r>
      <rPr>
        <b/>
        <sz val="12"/>
        <color rgb="FFFF0000"/>
        <rFont val="Arial"/>
        <family val="2"/>
      </rPr>
      <t>=</t>
    </r>
    <r>
      <rPr>
        <sz val="12"/>
        <color rgb="FF747474"/>
        <rFont val="Arial"/>
        <family val="2"/>
      </rPr>
      <t>C2</t>
    </r>
  </si>
  <si>
    <t>equal</t>
  </si>
  <si>
    <t xml:space="preserve">&lt;&gt; </t>
  </si>
  <si>
    <r>
      <t>A1</t>
    </r>
    <r>
      <rPr>
        <b/>
        <sz val="12"/>
        <color rgb="FFFF0000"/>
        <rFont val="Arial"/>
        <family val="2"/>
      </rPr>
      <t>&lt;&gt;</t>
    </r>
    <r>
      <rPr>
        <sz val="12"/>
        <color rgb="FF747474"/>
        <rFont val="Arial"/>
        <family val="2"/>
      </rPr>
      <t>C2</t>
    </r>
  </si>
  <si>
    <t>Not Equal</t>
  </si>
  <si>
    <t>""</t>
  </si>
  <si>
    <t>Null</t>
  </si>
  <si>
    <t>:</t>
  </si>
  <si>
    <r>
      <t>A1</t>
    </r>
    <r>
      <rPr>
        <b/>
        <sz val="12"/>
        <color rgb="FFFF0000"/>
        <rFont val="Arial"/>
        <family val="2"/>
      </rPr>
      <t>:</t>
    </r>
    <r>
      <rPr>
        <sz val="12"/>
        <color rgb="FF747474"/>
        <rFont val="Arial"/>
        <family val="2"/>
      </rPr>
      <t>C2</t>
    </r>
  </si>
  <si>
    <t>Range</t>
  </si>
  <si>
    <t>{3,4,1,5,2,4}</t>
  </si>
  <si>
    <t>!</t>
  </si>
  <si>
    <r>
      <t>2.SYMBOLS!</t>
    </r>
    <r>
      <rPr>
        <b/>
        <sz val="12"/>
        <color rgb="FFFF0000"/>
        <rFont val="Arial"/>
        <family val="2"/>
      </rPr>
      <t>!</t>
    </r>
    <r>
      <rPr>
        <sz val="12"/>
        <color rgb="FF747474"/>
        <rFont val="Arial"/>
        <family val="2"/>
      </rPr>
      <t>C2</t>
    </r>
  </si>
  <si>
    <t>Sheet Delimiter</t>
  </si>
  <si>
    <t>$</t>
  </si>
  <si>
    <t>$C$2</t>
  </si>
  <si>
    <t>Absolute Cell Lock</t>
  </si>
  <si>
    <t>HYPERLINK:</t>
  </si>
  <si>
    <t>SQRT()</t>
  </si>
  <si>
    <r>
      <t>SQRT(</t>
    </r>
    <r>
      <rPr>
        <sz val="12"/>
        <color rgb="FF747474"/>
        <rFont val="Arial"/>
        <family val="2"/>
      </rPr>
      <t>C2</t>
    </r>
    <r>
      <rPr>
        <b/>
        <sz val="12"/>
        <color rgb="FFFF0000"/>
        <rFont val="Arial"/>
        <family val="2"/>
      </rPr>
      <t>)</t>
    </r>
  </si>
  <si>
    <t>Square Root</t>
  </si>
  <si>
    <r>
      <t xml:space="preserve">OH NO!!! - </t>
    </r>
    <r>
      <rPr>
        <b/>
        <i/>
        <sz val="24"/>
        <color theme="0"/>
        <rFont val="Aptos Narrow"/>
        <scheme val="minor"/>
      </rPr>
      <t>What the  $&amp;@#!! did I do?</t>
    </r>
  </si>
  <si>
    <t>DEALING WITH ERRORS</t>
  </si>
  <si>
    <t>ERRORS ARE INEVITABLE - NO NEED TO PANIC - THESE CRYPTIC ERROR MESSAGES ARE TELLING YOU WHAT TO FIX!</t>
  </si>
  <si>
    <t>ERROR</t>
  </si>
  <si>
    <t>Meaning</t>
  </si>
  <si>
    <t>Solution</t>
  </si>
  <si>
    <t>DEBUGGING</t>
  </si>
  <si>
    <t xml:space="preserve">You tried to divide by 0 or an empty cell </t>
  </si>
  <si>
    <r>
      <t xml:space="preserve">Find the zero value and replace or use </t>
    </r>
    <r>
      <rPr>
        <sz val="12"/>
        <color rgb="FFFF0000"/>
        <rFont val="Aptos Narrow (Body)"/>
      </rPr>
      <t>=IFERROR(formula, 0)</t>
    </r>
    <r>
      <rPr>
        <sz val="12"/>
        <color theme="1"/>
        <rFont val="Aptos Narrow"/>
        <family val="2"/>
        <scheme val="minor"/>
      </rPr>
      <t xml:space="preserve"> to mask the error</t>
    </r>
  </si>
  <si>
    <t>Invalid Input Tupe - text used instead of a number</t>
  </si>
  <si>
    <t>Check your data values and convert text to numbers</t>
  </si>
  <si>
    <t>Cell reference is broken due to a deleted row/col/cell.</t>
  </si>
  <si>
    <t xml:space="preserve">Check your formual refrerences and relink to the new location. </t>
  </si>
  <si>
    <t>You mistyped your formula name SMU instead of SUM, or the function doesn’t exist</t>
  </si>
  <si>
    <t>Check your spelling, add missing quote and ensure you still have any add-ins/functions enabled</t>
  </si>
  <si>
    <t>Invalid numeric value or impossible calculation</t>
  </si>
  <si>
    <t>Use a valid number range, fix things like negative square roots, or excessively large values</t>
  </si>
  <si>
    <t>Lookup function can't find a matching value</t>
  </si>
  <si>
    <r>
      <t xml:space="preserve">Ensure your lookup value matches a value in your data, alternatively use </t>
    </r>
    <r>
      <rPr>
        <sz val="12"/>
        <color rgb="FFFF0000"/>
        <rFont val="Aptos Narrow (Body)"/>
      </rPr>
      <t>IFNA</t>
    </r>
    <r>
      <rPr>
        <sz val="12"/>
        <color theme="1"/>
        <rFont val="Aptos Narrow"/>
        <family val="2"/>
        <scheme val="minor"/>
      </rPr>
      <t xml:space="preserve"> function to handle missing values</t>
    </r>
  </si>
  <si>
    <t>Incorrect range separator or invalid cell intersection</t>
  </si>
  <si>
    <t>use of commas or colons incorrectly in your formula, often a skipped comma or colon</t>
  </si>
  <si>
    <t>The formula can't return the array because there isn't enough empty room for the results</t>
  </si>
  <si>
    <t>Clear cells or find a larger area for the resulting array to fit</t>
  </si>
  <si>
    <t>A dynamic array or calculation problem occurred</t>
  </si>
  <si>
    <t>check your formula logic, remove circular dependencies, or invalid references</t>
  </si>
  <si>
    <t>#########</t>
  </si>
  <si>
    <t>The column is simply too narrow to display the result</t>
  </si>
  <si>
    <t>Expand the column, reduce font size, or change number formatting.</t>
  </si>
  <si>
    <t>Not Getting the result you expect</t>
  </si>
  <si>
    <t>This is a problem with your forumla - the formula is doing what you told it to do, however, you constructed it incorrectly</t>
  </si>
  <si>
    <t>Check your order of operations, check your logic - is it in the correct order? This isn't an error to Excel so you won't get an error code/message but, an error in the construction of your formula</t>
  </si>
  <si>
    <t>FILL, FLASH FILL, OPTIONS</t>
  </si>
  <si>
    <t>Create a column with each of the months listed</t>
  </si>
  <si>
    <t>add another column with THE MONTH numbers</t>
  </si>
  <si>
    <t>FILL PATTERN</t>
  </si>
  <si>
    <t>FLASH FILL</t>
  </si>
  <si>
    <t>Works on one column at a time.</t>
  </si>
  <si>
    <t>Month Name</t>
  </si>
  <si>
    <t>Month Number</t>
  </si>
  <si>
    <t>FULL NAME</t>
  </si>
  <si>
    <t>STUDENT ID</t>
  </si>
  <si>
    <t>Phone</t>
  </si>
  <si>
    <t>LAST NAME</t>
  </si>
  <si>
    <t>FIRST NAME</t>
  </si>
  <si>
    <t>TITLE</t>
  </si>
  <si>
    <t>Area Code</t>
  </si>
  <si>
    <t>Prefix</t>
  </si>
  <si>
    <t>Last 4</t>
  </si>
  <si>
    <t>MR. GARY CAUNITIS</t>
  </si>
  <si>
    <t>(202) 555-9147</t>
  </si>
  <si>
    <t>Caunitis</t>
  </si>
  <si>
    <t>Gary</t>
  </si>
  <si>
    <t>Mr.</t>
  </si>
  <si>
    <t>MR. GUY RICKARDS</t>
  </si>
  <si>
    <t>(415) 555-8293</t>
  </si>
  <si>
    <t>MRS. MICHELE STEFFENS</t>
  </si>
  <si>
    <t>(617) 555-2038</t>
  </si>
  <si>
    <t>MR. JOE WILLCOX</t>
  </si>
  <si>
    <t>(305) 555-7712</t>
  </si>
  <si>
    <t>MR. GARLAND SEVILLE</t>
  </si>
  <si>
    <t>(720) 555-6649</t>
  </si>
  <si>
    <t>MR. PAUL STERLING</t>
  </si>
  <si>
    <t>(212) 555-3901</t>
  </si>
  <si>
    <t>MS. VELICIA MELSON</t>
  </si>
  <si>
    <t>(503) 555-1186</t>
  </si>
  <si>
    <t>MRS. LIZ HAMMOND</t>
  </si>
  <si>
    <t>(404) 555-9573</t>
  </si>
  <si>
    <t>MR. EDDIE HAMMOND</t>
  </si>
  <si>
    <t>(602) 555-4820</t>
  </si>
  <si>
    <t>MS. KATE JONES</t>
  </si>
  <si>
    <t>(919) 555-7365</t>
  </si>
  <si>
    <t>MR. GREG HOCKER</t>
  </si>
  <si>
    <t>(302) 555-8987</t>
  </si>
  <si>
    <t>FILL NO PATTERN</t>
  </si>
  <si>
    <t>PICKING CELLS</t>
  </si>
  <si>
    <t xml:space="preserve">GREEN </t>
  </si>
  <si>
    <t>COLORS</t>
  </si>
  <si>
    <t>UNDERSTANDING CELL REFERENCES</t>
  </si>
  <si>
    <t>LOOKS COMPLEX BUT EASY TO UNDERSTAND</t>
  </si>
  <si>
    <t>REFERENCING CELLS (Relative Reference)</t>
  </si>
  <si>
    <t>THIS IS THE CELL LOCATED AT COLUMN A, IN ROW 1</t>
  </si>
  <si>
    <t>A1:A10</t>
  </si>
  <si>
    <t>THIS IS THE RANGE OF CELLS STARTING AT COLUMN 1 ROW 1 AND INCLUDING ALL VALUES UP TO COLUMN A ROW 10</t>
  </si>
  <si>
    <t>A1:B10</t>
  </si>
  <si>
    <t>THIS IS THE RANGE OF CELLS STARTING AT COLUMN A ROW 1 AND INCLUDING ALL VALUES IN COLUMN A ROW1 TO ROW 10 AND COL. B ROW 1 THROUGH ROW 10</t>
  </si>
  <si>
    <t>ABSOLUTE REFERENCES</t>
  </si>
  <si>
    <t>$A$1</t>
  </si>
  <si>
    <t>THIS IS AN ABSOLUTE REFERNCE TO THIS CELL. EXCEL IS SMART WHEN YOU SELECT A CELL AND COPY/PASTE IT ELSEWHERE IT WILL REDO YOUR REFENCE TO MATCH WHERE YOU COPIED THE CELL. BUT, IF YOU USE AN ABSOLUTE REFERENCE IT WILL STAY EXACTLY AS THE CELL IS REFERENCED $A$1</t>
  </si>
  <si>
    <t>$A1</t>
  </si>
  <si>
    <t>ABSOLUTE REFERNCE TO COLUMN A THE COLUMN OF THIS REFERENCE IS LOCKED THE ROW IS NOT</t>
  </si>
  <si>
    <t>A$1</t>
  </si>
  <si>
    <t>ABSOLUTE REFERNCE TO ROW 1 THE COLUMN OF THIS REFERENCE IS NOT LOCKED THE ROW IS LOCKED</t>
  </si>
  <si>
    <t>A:A</t>
  </si>
  <si>
    <t>REFERS TO THE ENTIRE COLUMN ALL ROWS</t>
  </si>
  <si>
    <t>A:D</t>
  </si>
  <si>
    <t>REFERS TO THE ENTIRETY OF COLUMNS A B C &amp; D (e.g. SUM(A:D) sums all values in columns A, B, C, D)</t>
  </si>
  <si>
    <t>1:1</t>
  </si>
  <si>
    <t>REFERS TO THE ENTIRE ROW 1</t>
  </si>
  <si>
    <t>1:3</t>
  </si>
  <si>
    <t>REFERS TO THE ENTIRETY OF ROW 1, 2, &amp; 3 (e.g. SUM(1:3) sums all values in rows 1, 2, 3)</t>
  </si>
  <si>
    <t>CONSTANT</t>
  </si>
  <si>
    <t>COL-C</t>
  </si>
  <si>
    <t>COL-D</t>
  </si>
  <si>
    <t>COL-E</t>
  </si>
  <si>
    <t>COL C * CONSTANT</t>
  </si>
  <si>
    <t>COL D * CONSTANT</t>
  </si>
  <si>
    <t>COL E * CONSTANT</t>
  </si>
  <si>
    <t>SUM COL C</t>
  </si>
  <si>
    <t>SUM ROW 8</t>
  </si>
  <si>
    <t>=SUM(C:C)</t>
  </si>
  <si>
    <t>=SUM(8:8)</t>
  </si>
  <si>
    <t>BEWARE OF CIRCULAR REFERNCES</t>
  </si>
  <si>
    <t>ARRAYS</t>
  </si>
  <si>
    <t>TYPE =C23:E25 IN CELL D29</t>
  </si>
  <si>
    <t>FORMULA PLACEMENT MATTERS WHEN USING ROW AND COL REFERENCES. YOU CANT INCLUDE THE RESULT IN THE ROW OR COL</t>
  </si>
  <si>
    <t>ALSO KNOWN AS A SPILL RANGE</t>
  </si>
  <si>
    <t>FORMULAS AND FUNCTIONS</t>
  </si>
  <si>
    <t>PUTTING EXCEL TO WORK</t>
  </si>
  <si>
    <t>YOU CAN TYPE ANYTHING YOU WANT INTO A CELL, TEXT, NUMBERS, TEXT AND NUMBERS</t>
  </si>
  <si>
    <t xml:space="preserve">WHEN YOU START TYPING WITH THE "=" EQUALS SIGN YOU TELL EXCEL THIS IS A FORMULA </t>
  </si>
  <si>
    <t>FORMULAS ARE SIMILAR TO WHAT YOU WOULD TYPE INTO A CALCULATOR</t>
  </si>
  <si>
    <t>FUNCTIONS</t>
  </si>
  <si>
    <t>EXCEL ALSO HAS BUILT IN FUNCTIONS THAT DO MORE SOPHISTICATED OPERATIONS</t>
  </si>
  <si>
    <t>FUNCTIONS TYPICALLY MAKE TOUGH JOBS EASIER</t>
  </si>
  <si>
    <t xml:space="preserve">YOU CAN USE FUNCTIONS IN FORMULAS </t>
  </si>
  <si>
    <t>A FORMULA CAN BE JUST A FUNCTION SUCH AS THE SUM( ) FUNCTION</t>
  </si>
  <si>
    <t>FUNCTION</t>
  </si>
  <si>
    <t>PARAMETER(S)</t>
  </si>
  <si>
    <r>
      <t xml:space="preserve">A FUNCTION CONSISTS OF A THE NAME OF THE FUNCTION THEN PARAMETERS ENCLOSED IN PARENTHESIS </t>
    </r>
    <r>
      <rPr>
        <b/>
        <sz val="16"/>
        <color rgb="FF000000"/>
        <rFont val="Aptos Narrow"/>
        <scheme val="minor"/>
      </rPr>
      <t>= FUNCTION(</t>
    </r>
    <r>
      <rPr>
        <b/>
        <sz val="16"/>
        <color rgb="FF0070C0"/>
        <rFont val="Aptos Narrow (Body)"/>
      </rPr>
      <t>PAREMETER 1</t>
    </r>
    <r>
      <rPr>
        <b/>
        <sz val="16"/>
        <color rgb="FF000000"/>
        <rFont val="Aptos Narrow"/>
        <scheme val="minor"/>
      </rPr>
      <t xml:space="preserve">, </t>
    </r>
    <r>
      <rPr>
        <b/>
        <sz val="16"/>
        <color rgb="FF0070C0"/>
        <rFont val="Aptos Narrow (Body)"/>
      </rPr>
      <t>PAREMETER 2</t>
    </r>
    <r>
      <rPr>
        <b/>
        <sz val="16"/>
        <color rgb="FF000000"/>
        <rFont val="Aptos Narrow"/>
        <scheme val="minor"/>
      </rPr>
      <t>,…)</t>
    </r>
    <r>
      <rPr>
        <sz val="16"/>
        <color rgb="FF000000"/>
        <rFont val="Aptos Narrow"/>
        <family val="2"/>
        <scheme val="minor"/>
      </rPr>
      <t xml:space="preserve"> PARAMETERS ARE SEPARATED BY COMMAS</t>
    </r>
  </si>
  <si>
    <t>THE PARAMETERS VARY BASED ON WHAT THE FUNCTION REQUIRES</t>
  </si>
  <si>
    <t>A PARAMETER CAN BE A FORMULA  ADDING EVEN MORE POWER AND FLEXIBILITY</t>
  </si>
  <si>
    <t xml:space="preserve">SOME FUNCTIONS ARE VERY SOPHISTICATED AND PERFORM CALCULATIONS, GROUPING, FORMATTING, ETC. ALL IN ONE </t>
  </si>
  <si>
    <t>ADVANCED FUNCTION</t>
  </si>
  <si>
    <t>FORMULAS HOW TO MAKE EXCEL DO MATH</t>
  </si>
  <si>
    <t>HOW TO WORK WITH YOUR DATA</t>
  </si>
  <si>
    <t>FORMULAS ARE ENTERED INTO CELLS, TYPICALLY REFERENCING OTHER CELLS</t>
  </si>
  <si>
    <t>THE MOST BASIC FORMULAS DO ORDINARY MATH</t>
  </si>
  <si>
    <t>ADVANCED FORMULAS CAN JUST ABOUT ANYTHING YOU CAN IMAGINE COMBINING MATH, AND FUNCTIONS</t>
  </si>
  <si>
    <t xml:space="preserve">THERE ARE FORMULAS FOR NUMBERS, TEXT, DATES, TIMES, DATABASE FUNCTIONALITY ETC. </t>
  </si>
  <si>
    <t xml:space="preserve">EXCEL HAS A NUMBER OF BUILT IN FUNCTIONS. THESE FUNCTIONS DO SPECIALIZED TASKS. FUNCTION START WITH A FUNCTION NAME </t>
  </si>
  <si>
    <t>AND THEN HAVE PARAMETERS IN PARENTHESIS. IF THERE ARE NUMEROUS PARAMETERS THEY ARE SEPARATED BY A COMMA</t>
  </si>
  <si>
    <t xml:space="preserve">LETS LEARN THE BASICS </t>
  </si>
  <si>
    <t xml:space="preserve">WHEN YOU ENTER DATA INTO EXCEL YOU SIMPLY TYPE INTO THE CELL. </t>
  </si>
  <si>
    <t>TO TELL EXCEL YOU WANT A FORMULA IN THE CELL START WITH AN EQUALS SIGN "="</t>
  </si>
  <si>
    <t>MATH</t>
  </si>
  <si>
    <t>EXPERIMENT</t>
  </si>
  <si>
    <t>NUMBER 1</t>
  </si>
  <si>
    <t>NUMBER 2</t>
  </si>
  <si>
    <t>PEMDAS</t>
  </si>
  <si>
    <t>P</t>
  </si>
  <si>
    <t>PARENTHESIS</t>
  </si>
  <si>
    <t>E</t>
  </si>
  <si>
    <t>EXPONENTS</t>
  </si>
  <si>
    <t>ADD</t>
  </si>
  <si>
    <t>SUBTRACT</t>
  </si>
  <si>
    <t xml:space="preserve">MULTIPLY </t>
  </si>
  <si>
    <t>DIVIDE</t>
  </si>
  <si>
    <t>M</t>
  </si>
  <si>
    <t>MULTIPLY</t>
  </si>
  <si>
    <t>TYPE</t>
  </si>
  <si>
    <t>=3+5</t>
  </si>
  <si>
    <t>=3-5</t>
  </si>
  <si>
    <t>=3*5</t>
  </si>
  <si>
    <t>=3/5</t>
  </si>
  <si>
    <t>D</t>
  </si>
  <si>
    <t>=B17+C17</t>
  </si>
  <si>
    <t>=B17-C17</t>
  </si>
  <si>
    <t>=B17*C17</t>
  </si>
  <si>
    <t>=B17/C17</t>
  </si>
  <si>
    <t>=3*C17</t>
  </si>
  <si>
    <t>=3-C17</t>
  </si>
  <si>
    <t>=3/C17</t>
  </si>
  <si>
    <t>S</t>
  </si>
  <si>
    <t>RESULTS</t>
  </si>
  <si>
    <t>SAME RULES YOU LEARNED IN JUNIOR HIGH</t>
  </si>
  <si>
    <t>COMBINE SKILLS</t>
  </si>
  <si>
    <t>BASE</t>
  </si>
  <si>
    <t>HEIGHT</t>
  </si>
  <si>
    <t>AREA</t>
  </si>
  <si>
    <t>=(B28*C28)/2</t>
  </si>
  <si>
    <t>( 1 X 2 ) = 2 THEN DIVIDED BY 2 = 1</t>
  </si>
  <si>
    <t>=(B29*C29)/2</t>
  </si>
  <si>
    <t>( 2 X 3 ) = 6 THEN DIVIDED BY 2 = 3</t>
  </si>
  <si>
    <t>COMPARE VALUES</t>
  </si>
  <si>
    <t>NUMBER 3</t>
  </si>
  <si>
    <t>&lt;&gt;</t>
  </si>
  <si>
    <t>GREATER THAN</t>
  </si>
  <si>
    <t>GREATER THAN OR EQUAL</t>
  </si>
  <si>
    <t>LESS THAN</t>
  </si>
  <si>
    <t>LESS THAN OR EQUAL</t>
  </si>
  <si>
    <t>EQUAL</t>
  </si>
  <si>
    <t>NOT EQUAL</t>
  </si>
  <si>
    <r>
      <t xml:space="preserve">COMPARISONS WILL ONLY RETURN A VALUE OF </t>
    </r>
    <r>
      <rPr>
        <b/>
        <sz val="12"/>
        <color theme="1"/>
        <rFont val="Aptos Narrow"/>
        <scheme val="minor"/>
      </rPr>
      <t>TRUE</t>
    </r>
    <r>
      <rPr>
        <sz val="12"/>
        <color theme="1"/>
        <rFont val="Aptos Narrow"/>
        <family val="2"/>
        <scheme val="minor"/>
      </rPr>
      <t xml:space="preserve"> OR </t>
    </r>
    <r>
      <rPr>
        <b/>
        <sz val="12"/>
        <color theme="1"/>
        <rFont val="Aptos Narrow"/>
        <scheme val="minor"/>
      </rPr>
      <t>FALSE</t>
    </r>
    <r>
      <rPr>
        <sz val="12"/>
        <color theme="1"/>
        <rFont val="Aptos Narrow"/>
        <family val="2"/>
        <scheme val="minor"/>
      </rPr>
      <t xml:space="preserve"> </t>
    </r>
  </si>
  <si>
    <t>YOU TYPE</t>
  </si>
  <si>
    <t>=3&gt;5</t>
  </si>
  <si>
    <t>=3&gt;=5</t>
  </si>
  <si>
    <t>=3&lt;5</t>
  </si>
  <si>
    <t>=3&lt;=5</t>
  </si>
  <si>
    <t>=5=5</t>
  </si>
  <si>
    <t>=5&lt;&gt;5</t>
  </si>
  <si>
    <t>=B49&gt;C49</t>
  </si>
  <si>
    <t>=B49&gt;=C49</t>
  </si>
  <si>
    <t>=B49&lt;C49</t>
  </si>
  <si>
    <t>=B49&lt;=C49</t>
  </si>
  <si>
    <t>=C49=D49</t>
  </si>
  <si>
    <t>=C49&lt;&gt;D49</t>
  </si>
  <si>
    <t>=3&gt;C49</t>
  </si>
  <si>
    <t>=3&gt;=C40</t>
  </si>
  <si>
    <t>=3&lt;C49</t>
  </si>
  <si>
    <t>=3&lt;=C49</t>
  </si>
  <si>
    <t>=5=D49</t>
  </si>
  <si>
    <t>=5&lt;&gt;C49</t>
  </si>
  <si>
    <t>LOGIC CONDITIONAL FORMULAS</t>
  </si>
  <si>
    <r>
      <t>=IF(</t>
    </r>
    <r>
      <rPr>
        <b/>
        <sz val="12"/>
        <color rgb="FFFF0000"/>
        <rFont val="Aptos Narrow (Body)"/>
      </rPr>
      <t>CRITERIA</t>
    </r>
    <r>
      <rPr>
        <sz val="12"/>
        <color theme="1"/>
        <rFont val="Aptos Narrow"/>
        <family val="2"/>
        <scheme val="minor"/>
      </rPr>
      <t xml:space="preserve">, </t>
    </r>
    <r>
      <rPr>
        <b/>
        <sz val="12"/>
        <color theme="9" tint="-0.249977111117893"/>
        <rFont val="Aptos Narrow (Body)"/>
      </rPr>
      <t>DO THIS IF TRUE</t>
    </r>
    <r>
      <rPr>
        <sz val="12"/>
        <color theme="1"/>
        <rFont val="Aptos Narrow"/>
        <family val="2"/>
        <scheme val="minor"/>
      </rPr>
      <t xml:space="preserve">, </t>
    </r>
    <r>
      <rPr>
        <b/>
        <sz val="12"/>
        <color rgb="FFFFC000"/>
        <rFont val="Aptos Narrow (Body)"/>
      </rPr>
      <t>DO THIS IF FALSE</t>
    </r>
    <r>
      <rPr>
        <sz val="12"/>
        <color theme="1"/>
        <rFont val="Aptos Narrow"/>
        <family val="2"/>
        <scheme val="minor"/>
      </rPr>
      <t>)</t>
    </r>
  </si>
  <si>
    <t>ITEM</t>
  </si>
  <si>
    <t>INITIAL</t>
  </si>
  <si>
    <t>SOLD</t>
  </si>
  <si>
    <t>ON HAND</t>
  </si>
  <si>
    <t>STATUS</t>
  </si>
  <si>
    <t>APPLES</t>
  </si>
  <si>
    <t>BANANAS</t>
  </si>
  <si>
    <t>ORANGES</t>
  </si>
  <si>
    <t>TYPE =IF(E60&lt;=0,"OUT", "IN STOCK")</t>
  </si>
  <si>
    <t>IF(ON HAND IS LESS THAN OR EQUAL TO 0, THEN SHOW THE TEXT "OUT", ELSE (OTHERWISE) SHOW TEXT "ON HAND"</t>
  </si>
  <si>
    <t>ALT STATUS</t>
  </si>
  <si>
    <t>STATUSES</t>
  </si>
  <si>
    <t>STOCK OUT</t>
  </si>
  <si>
    <t>=IF(E67&lt;=0,H67, H6)</t>
  </si>
  <si>
    <t>IF(ON HAND IS LESS THAN OR EQUAL TO 0, THEN SHOW THE VALUE IN CELL H67, ELSE (OTHERWISE) SHOW THE VALUE IN CELL H68</t>
  </si>
  <si>
    <t>MATH SKILLS WORKSHEET</t>
  </si>
  <si>
    <t>I KNOW MATH ISN'T YOUR THING - LET EXCEL DO THE WORK!</t>
  </si>
  <si>
    <t>WINDOWS</t>
  </si>
  <si>
    <t>MAC</t>
  </si>
  <si>
    <t>SALES TEAM</t>
  </si>
  <si>
    <t>JAN</t>
  </si>
  <si>
    <t>FEB</t>
  </si>
  <si>
    <t>MAR</t>
  </si>
  <si>
    <t>Q1 SALES</t>
  </si>
  <si>
    <r>
      <t xml:space="preserve">ALT </t>
    </r>
    <r>
      <rPr>
        <b/>
        <sz val="24"/>
        <color theme="0" tint="-0.34998626667073579"/>
        <rFont val="Aptos Narrow (Body)"/>
      </rPr>
      <t>+</t>
    </r>
    <r>
      <rPr>
        <b/>
        <sz val="24"/>
        <color theme="1"/>
        <rFont val="Aptos Narrow (Body)"/>
      </rPr>
      <t xml:space="preserve"> =</t>
    </r>
  </si>
  <si>
    <r>
      <t xml:space="preserve">SHFT </t>
    </r>
    <r>
      <rPr>
        <b/>
        <sz val="16"/>
        <color theme="0" tint="-0.34998626667073579"/>
        <rFont val="Aptos Narrow (Body)"/>
      </rPr>
      <t>+</t>
    </r>
    <r>
      <rPr>
        <b/>
        <sz val="16"/>
        <color theme="1"/>
        <rFont val="Aptos Narrow"/>
        <scheme val="minor"/>
      </rPr>
      <t xml:space="preserve"> CMD </t>
    </r>
    <r>
      <rPr>
        <b/>
        <sz val="16"/>
        <color theme="0" tint="-0.34998626667073579"/>
        <rFont val="Aptos Narrow (Body)"/>
      </rPr>
      <t>+</t>
    </r>
    <r>
      <rPr>
        <b/>
        <sz val="16"/>
        <color theme="1"/>
        <rFont val="Aptos Narrow"/>
        <scheme val="minor"/>
      </rPr>
      <t xml:space="preserve"> T</t>
    </r>
  </si>
  <si>
    <t>Brock Lee</t>
  </si>
  <si>
    <t>Phil McCavity</t>
  </si>
  <si>
    <t>FILL HANDLE</t>
  </si>
  <si>
    <t>Anita Bath</t>
  </si>
  <si>
    <t>AUTO SUM</t>
  </si>
  <si>
    <t>Chuck Roast</t>
  </si>
  <si>
    <t>Rusty Pipes</t>
  </si>
  <si>
    <t>Ima Hogg</t>
  </si>
  <si>
    <t>FORMULA</t>
  </si>
  <si>
    <r>
      <t>=SUM(</t>
    </r>
    <r>
      <rPr>
        <i/>
        <sz val="12"/>
        <color theme="1"/>
        <rFont val="Aptos Narrow"/>
        <scheme val="minor"/>
      </rPr>
      <t>Range</t>
    </r>
    <r>
      <rPr>
        <sz val="12"/>
        <color theme="1"/>
        <rFont val="Aptos Narrow"/>
        <scheme val="minor"/>
      </rPr>
      <t>)</t>
    </r>
  </si>
  <si>
    <t>Al Dente</t>
  </si>
  <si>
    <t>=SUM(C6:E6)</t>
  </si>
  <si>
    <t>=C6+D6+E6…</t>
  </si>
  <si>
    <t>SUM SIMPLIFIES THIS</t>
  </si>
  <si>
    <t>Sue Flay</t>
  </si>
  <si>
    <t>=SUM(C6:C14)</t>
  </si>
  <si>
    <t>TOTAL</t>
  </si>
  <si>
    <t>=SUM(C17:E17)</t>
  </si>
  <si>
    <t>=SUM(C23:C26)</t>
  </si>
  <si>
    <t>SALES REP</t>
  </si>
  <si>
    <t xml:space="preserve">AUTO FILL IS YOUR FRIEND! </t>
  </si>
  <si>
    <t>BEWARE OF CELL REFERENCES SHIFTING</t>
  </si>
  <si>
    <t>SALES DEV</t>
  </si>
  <si>
    <t>TEXT SKILLS</t>
  </si>
  <si>
    <t>=TEXTSPLIT(B33," ")</t>
  </si>
  <si>
    <t>=LEFT(E33,3)</t>
  </si>
  <si>
    <t>=G33&amp;" "&amp;H33</t>
  </si>
  <si>
    <t>BIRTH MONTH</t>
  </si>
  <si>
    <t>FIRST THREE MO</t>
  </si>
  <si>
    <t>HOUSE#</t>
  </si>
  <si>
    <t>STREET</t>
  </si>
  <si>
    <t>FULL STREET</t>
  </si>
  <si>
    <t>Justin Case</t>
  </si>
  <si>
    <t>MAY</t>
  </si>
  <si>
    <t xml:space="preserve">MAIN </t>
  </si>
  <si>
    <t>Paige Turner</t>
  </si>
  <si>
    <t>JUNE</t>
  </si>
  <si>
    <t>RAILWAY</t>
  </si>
  <si>
    <t>Rick O'Shea</t>
  </si>
  <si>
    <t>JULY</t>
  </si>
  <si>
    <t>CLUB HOUSE</t>
  </si>
  <si>
    <t>Sandy Shores</t>
  </si>
  <si>
    <t>SEPTEMBER</t>
  </si>
  <si>
    <t>ATLANTIC</t>
  </si>
  <si>
    <t>Will Power</t>
  </si>
  <si>
    <t>DECEMBER</t>
  </si>
  <si>
    <t>OMAR</t>
  </si>
  <si>
    <t>LOGIC SKILLS</t>
  </si>
  <si>
    <t>AGE</t>
  </si>
  <si>
    <t>CHECKING</t>
  </si>
  <si>
    <t>SAVINGS</t>
  </si>
  <si>
    <t>OF AGE (&gt;21)</t>
  </si>
  <si>
    <t>CHKG &lt; SAVING</t>
  </si>
  <si>
    <t>SAVING DBL</t>
  </si>
  <si>
    <t>=IF(CRITERIA, VALUE IF TRUE, VALUE IF FALSE)</t>
  </si>
  <si>
    <t>REMEMBER TO PUT TEXT RESULTS IN " " QUOTES</t>
  </si>
  <si>
    <t>HINT</t>
  </si>
  <si>
    <t>=IF(E43*2&gt;D43,"AWESOME","")</t>
  </si>
  <si>
    <t>MAKE YOUR WORK EASIER TO READ AND UNDERSTAND</t>
  </si>
  <si>
    <t>DATA IS ARRANGED IN ROWS AND COLUMNS OF YOUR DESIGN</t>
  </si>
  <si>
    <t>PRODUCT</t>
  </si>
  <si>
    <t>UNITS SOLD</t>
  </si>
  <si>
    <t>SALE PRICE</t>
  </si>
  <si>
    <t>EXT SALES</t>
  </si>
  <si>
    <t>UNIT COST</t>
  </si>
  <si>
    <t>EXT UNIT COST</t>
  </si>
  <si>
    <t>GROSS  PROFIT</t>
  </si>
  <si>
    <t>MARGIN%</t>
  </si>
  <si>
    <t>DATES ( We will explore dates in the next tab)</t>
  </si>
  <si>
    <t>TOMATOES</t>
  </si>
  <si>
    <t>WATERMELONS</t>
  </si>
  <si>
    <t>STATION 1</t>
  </si>
  <si>
    <t>APPARATUS</t>
  </si>
  <si>
    <t>MILES</t>
  </si>
  <si>
    <t>DATE PURCHASED</t>
  </si>
  <si>
    <t>LIFE YRS</t>
  </si>
  <si>
    <t>RETIRE DATE</t>
  </si>
  <si>
    <t>84-1</t>
  </si>
  <si>
    <t>84-2</t>
  </si>
  <si>
    <t>DESIRED MARGIN</t>
  </si>
  <si>
    <t>84-8</t>
  </si>
  <si>
    <t>RANGER84</t>
  </si>
  <si>
    <t>84-11</t>
  </si>
  <si>
    <t>84-13</t>
  </si>
  <si>
    <t>STATION 2</t>
  </si>
  <si>
    <t>84-0</t>
  </si>
  <si>
    <t>84-4</t>
  </si>
  <si>
    <t>84-6</t>
  </si>
  <si>
    <t>TANKER84</t>
  </si>
  <si>
    <t>Brand</t>
  </si>
  <si>
    <t>Device</t>
  </si>
  <si>
    <t>Model</t>
  </si>
  <si>
    <t>Country of Origin</t>
  </si>
  <si>
    <t>Date of Release</t>
  </si>
  <si>
    <t>Price (USD)</t>
  </si>
  <si>
    <t>Units Sold</t>
  </si>
  <si>
    <t>Apple</t>
  </si>
  <si>
    <t>iPhone</t>
  </si>
  <si>
    <t>13 Pro Max</t>
  </si>
  <si>
    <t>United States</t>
  </si>
  <si>
    <t>Samsung</t>
  </si>
  <si>
    <t>Galaxy</t>
  </si>
  <si>
    <t>S21 Ultra</t>
  </si>
  <si>
    <t>South Korea</t>
  </si>
  <si>
    <t>Google</t>
  </si>
  <si>
    <t>Pixel</t>
  </si>
  <si>
    <t>6 Pro</t>
  </si>
  <si>
    <t>EXPLORE EACH OF THESE</t>
  </si>
  <si>
    <t>Sony</t>
  </si>
  <si>
    <t>PlayStation</t>
  </si>
  <si>
    <t>5</t>
  </si>
  <si>
    <t>Japan</t>
  </si>
  <si>
    <t>A LOT TO DO HERE THIS SPREADSHEET IS UGLY AND UNUSABLE</t>
  </si>
  <si>
    <t>Microsoft</t>
  </si>
  <si>
    <t>Surface</t>
  </si>
  <si>
    <t>Laptop 4</t>
  </si>
  <si>
    <t>FILL COLORS</t>
  </si>
  <si>
    <t>Dell</t>
  </si>
  <si>
    <t>XPS</t>
  </si>
  <si>
    <t>13</t>
  </si>
  <si>
    <t>FONT</t>
  </si>
  <si>
    <t>HP</t>
  </si>
  <si>
    <t>Spectre</t>
  </si>
  <si>
    <t>x360</t>
  </si>
  <si>
    <t>FONT SIZE</t>
  </si>
  <si>
    <t>Lenovo</t>
  </si>
  <si>
    <t>ThinkPad</t>
  </si>
  <si>
    <t>X1 Carbon</t>
  </si>
  <si>
    <t>China</t>
  </si>
  <si>
    <t>FONT COLOR</t>
  </si>
  <si>
    <t>Asus</t>
  </si>
  <si>
    <t>ROG</t>
  </si>
  <si>
    <t>Zephyrus G14</t>
  </si>
  <si>
    <t>Taiwan</t>
  </si>
  <si>
    <t>MERGE/CENTER</t>
  </si>
  <si>
    <t>Acer</t>
  </si>
  <si>
    <t>Predator</t>
  </si>
  <si>
    <t>Helios 300</t>
  </si>
  <si>
    <t>WRAP TEXT</t>
  </si>
  <si>
    <t>MacBook</t>
  </si>
  <si>
    <t>Pro 14-inch</t>
  </si>
  <si>
    <t>SHAPES</t>
  </si>
  <si>
    <t>FORMAT PAINTER IS YOUR FRIEND!</t>
  </si>
  <si>
    <t>Odyssey</t>
  </si>
  <si>
    <t>G9</t>
  </si>
  <si>
    <t>CELL STYLES</t>
  </si>
  <si>
    <t>FORMAT PAINTBRUSH</t>
  </si>
  <si>
    <t>LARGE NUMBERS</t>
  </si>
  <si>
    <t>COLUMN/ROW SIZES</t>
  </si>
  <si>
    <t>TAB COLORS</t>
  </si>
  <si>
    <t>LOCKING CELLS</t>
  </si>
  <si>
    <t>DATES IN EXCEL</t>
  </si>
  <si>
    <t>DEMYSTIFYING DATES &amp; TIMES IN EXCEL</t>
  </si>
  <si>
    <t>DATES AND TIMES ARE STORED AS A NUMBER (SERIAL NUMBER)</t>
  </si>
  <si>
    <t>IT'S QUITE HARD TO DO MATH WITH A DATE -- BUT, YOU CAN DO MATH WITH NUMBERS</t>
  </si>
  <si>
    <t>SERIAL NUMBER</t>
  </si>
  <si>
    <t>JANUARY 1, 1900 IS  SERIAL NUMBER 1 -- THE SERIAL NUMBER FOR A DATE IS THE NUMBER OF DAYS SINCE JAN. 1, 1900</t>
  </si>
  <si>
    <t>SHORT DATE</t>
  </si>
  <si>
    <t>DATE FORMAT</t>
  </si>
  <si>
    <t>SERIAL #</t>
  </si>
  <si>
    <t>LONG DATE</t>
  </si>
  <si>
    <t>When the earth was created as far as Excel is concerned</t>
  </si>
  <si>
    <t>24HR FULL 2 DIGITS FOR EACH</t>
  </si>
  <si>
    <t>NO DECIMAL COUNTS WHOLE DAYS ONLY</t>
  </si>
  <si>
    <t>DD-MMM-YY</t>
  </si>
  <si>
    <t>DATE AND TIME</t>
  </si>
  <si>
    <t>DATE AND TIME 24 HR NO SECs</t>
  </si>
  <si>
    <t>SHORT MONTH AND 4 DIGIT YEAR</t>
  </si>
  <si>
    <t>WHAT ABOUT A DATE WITH A TIME?</t>
  </si>
  <si>
    <t>NO LEADING ZEROS 4 DIGIT YEAR</t>
  </si>
  <si>
    <t>DATE W/TIME</t>
  </si>
  <si>
    <t>THE SERIAL NUMBER IS THEN FORMATED INTO ANY NUMBER OF DATE FORMATS</t>
  </si>
  <si>
    <t>24HR NO LEADING ZERO</t>
  </si>
  <si>
    <t>DECIMAL -- THIS CREATES A DECIMAL SERIAL NUMBER FOR THE TIME PORTION</t>
  </si>
  <si>
    <t>24 HR 2 DIGITS INCL LEADING ZERO</t>
  </si>
  <si>
    <t>DDDD</t>
  </si>
  <si>
    <t>MMMM</t>
  </si>
  <si>
    <t>TIMES</t>
  </si>
  <si>
    <t>YYYY</t>
  </si>
  <si>
    <t>TIMES ARE ALSO STORED AS A SERIAL NUMBER BUT THEY ARE MATHEMATICALLY DERIVED AS FRACTIONS OF A DAY</t>
  </si>
  <si>
    <t>ALL THE ABOVE ARE JUST FORMATS OF THE SAME SERIAL NUMBER</t>
  </si>
  <si>
    <t>ONE HOUR IS 1/24TH OF A DAY</t>
  </si>
  <si>
    <t>ONE MINUTE IS 1/60TH OF 1/24TH OF A DAY 1/(24*60)</t>
  </si>
  <si>
    <t>ONE SECOND IS 1/60TH OF AN MINUTE OF 1/60TH OF A HOUR OF 1/24TH OF A DAY 1/(24*60*60)</t>
  </si>
  <si>
    <t>USEFUL DATE FORMULAS</t>
  </si>
  <si>
    <t xml:space="preserve">OR </t>
  </si>
  <si>
    <t>Today's Date</t>
  </si>
  <si>
    <t>ONE HOUR</t>
  </si>
  <si>
    <t>1/24</t>
  </si>
  <si>
    <r>
      <t xml:space="preserve">=TODAY() </t>
    </r>
    <r>
      <rPr>
        <b/>
        <i/>
        <sz val="12"/>
        <color theme="2" tint="-0.749992370372631"/>
        <rFont val="Aptos Narrow (Body)"/>
      </rPr>
      <t>-- CURRENT DATE</t>
    </r>
  </si>
  <si>
    <t>ONE MINUTE</t>
  </si>
  <si>
    <t>1/1440</t>
  </si>
  <si>
    <t>To fill in the current static date</t>
  </si>
  <si>
    <r>
      <rPr>
        <b/>
        <sz val="12"/>
        <color rgb="FFFF0000"/>
        <rFont val="Aptos Narrow (Body)"/>
      </rPr>
      <t>CTRL</t>
    </r>
    <r>
      <rPr>
        <b/>
        <sz val="12"/>
        <color theme="1"/>
        <rFont val="Aptos Narrow"/>
        <scheme val="minor"/>
      </rPr>
      <t xml:space="preserve"> </t>
    </r>
    <r>
      <rPr>
        <b/>
        <sz val="12"/>
        <color theme="0" tint="-0.34998626667073579"/>
        <rFont val="Aptos Narrow (Body)"/>
      </rPr>
      <t xml:space="preserve">+ </t>
    </r>
    <r>
      <rPr>
        <b/>
        <sz val="12"/>
        <color rgb="FFFF0000"/>
        <rFont val="Aptos Narrow (Body)"/>
      </rPr>
      <t>;</t>
    </r>
    <r>
      <rPr>
        <b/>
        <sz val="12"/>
        <color theme="1"/>
        <rFont val="Aptos Narrow"/>
        <scheme val="minor"/>
      </rPr>
      <t xml:space="preserve">  </t>
    </r>
    <r>
      <rPr>
        <b/>
        <sz val="10"/>
        <color theme="1"/>
        <rFont val="Aptos Narrow (Body)"/>
      </rPr>
      <t xml:space="preserve"> </t>
    </r>
    <r>
      <rPr>
        <i/>
        <sz val="10"/>
        <color theme="1"/>
        <rFont val="Aptos Narrow (Body)"/>
      </rPr>
      <t>(like TODAY() but does not change)</t>
    </r>
  </si>
  <si>
    <t>ONE SECOND</t>
  </si>
  <si>
    <t>1/86400</t>
  </si>
  <si>
    <t>Right Now!</t>
  </si>
  <si>
    <t>SO KNOWING THIS 8:30 AM = (8 * .0416666667) + (30*.000694444)</t>
  </si>
  <si>
    <r>
      <t xml:space="preserve">=NOW() </t>
    </r>
    <r>
      <rPr>
        <b/>
        <i/>
        <sz val="12"/>
        <color theme="2" tint="-0.749992370372631"/>
        <rFont val="Aptos Narrow (Body)"/>
      </rPr>
      <t>-- CURRENT DATE AND TIME</t>
    </r>
  </si>
  <si>
    <t>To fill in the current static date/time</t>
  </si>
  <si>
    <r>
      <rPr>
        <b/>
        <sz val="12"/>
        <color rgb="FFFF0000"/>
        <rFont val="Aptos Narrow (Body)"/>
      </rPr>
      <t>CTRL</t>
    </r>
    <r>
      <rPr>
        <b/>
        <sz val="12"/>
        <color theme="1"/>
        <rFont val="Aptos Narrow"/>
        <scheme val="minor"/>
      </rPr>
      <t xml:space="preserve"> </t>
    </r>
    <r>
      <rPr>
        <b/>
        <sz val="12"/>
        <color theme="0" tint="-0.34998626667073579"/>
        <rFont val="Aptos Narrow (Body)"/>
      </rPr>
      <t xml:space="preserve">+ </t>
    </r>
    <r>
      <rPr>
        <b/>
        <sz val="12"/>
        <color rgb="FFFF0000"/>
        <rFont val="Aptos Narrow (Body)"/>
      </rPr>
      <t>SHIFT</t>
    </r>
    <r>
      <rPr>
        <b/>
        <sz val="12"/>
        <color theme="0" tint="-0.34998626667073579"/>
        <rFont val="Aptos Narrow (Body)"/>
      </rPr>
      <t xml:space="preserve"> + </t>
    </r>
    <r>
      <rPr>
        <b/>
        <sz val="12"/>
        <color rgb="FFFF0000"/>
        <rFont val="Aptos Narrow (Body)"/>
      </rPr>
      <t>;</t>
    </r>
    <r>
      <rPr>
        <b/>
        <sz val="12"/>
        <color theme="1"/>
        <rFont val="Aptos Narrow"/>
        <scheme val="minor"/>
      </rPr>
      <t xml:space="preserve">   </t>
    </r>
    <r>
      <rPr>
        <i/>
        <sz val="10"/>
        <color theme="1"/>
        <rFont val="Aptos Narrow (Body)"/>
      </rPr>
      <t>(like NOW() but does not change)</t>
    </r>
  </si>
  <si>
    <t>Work Days Until Christmas!</t>
  </si>
  <si>
    <t>=NETWORKDAYS(TODAY(),J29)</t>
  </si>
  <si>
    <t>ADD MONTHS TO A DATE</t>
  </si>
  <si>
    <t>=EDATE(DATE,MONTHS)</t>
  </si>
  <si>
    <t>MATH WITH TIMES</t>
  </si>
  <si>
    <t>MONTHS</t>
  </si>
  <si>
    <t>RESULT</t>
  </si>
  <si>
    <t>START DATE</t>
  </si>
  <si>
    <t>END DATE</t>
  </si>
  <si>
    <t>DAYS BETWEEN</t>
  </si>
  <si>
    <r>
      <t>=</t>
    </r>
    <r>
      <rPr>
        <b/>
        <sz val="12"/>
        <color theme="3" tint="0.249977111117893"/>
        <rFont val="Aptos Narrow"/>
        <family val="2"/>
        <scheme val="minor"/>
      </rPr>
      <t>END DATE</t>
    </r>
    <r>
      <rPr>
        <sz val="12"/>
        <color theme="1"/>
        <rFont val="Aptos Narrow"/>
        <family val="2"/>
        <scheme val="minor"/>
      </rPr>
      <t xml:space="preserve"> -</t>
    </r>
    <r>
      <rPr>
        <b/>
        <sz val="12"/>
        <color theme="1"/>
        <rFont val="Aptos Narrow"/>
        <family val="2"/>
        <scheme val="minor"/>
      </rPr>
      <t xml:space="preserve"> </t>
    </r>
    <r>
      <rPr>
        <b/>
        <sz val="12"/>
        <color rgb="FFC00000"/>
        <rFont val="Aptos Narrow"/>
        <family val="2"/>
        <scheme val="minor"/>
      </rPr>
      <t>START DATE</t>
    </r>
    <r>
      <rPr>
        <sz val="12"/>
        <color theme="1"/>
        <rFont val="Aptos Narrow"/>
        <family val="2"/>
        <scheme val="minor"/>
      </rPr>
      <t xml:space="preserve">    (=C44-B44)</t>
    </r>
  </si>
  <si>
    <t>ADD YEARS TO A DATE</t>
  </si>
  <si>
    <t>MONTHS BETWEEN</t>
  </si>
  <si>
    <t>start date</t>
  </si>
  <si>
    <t>end date</t>
  </si>
  <si>
    <t>=DATEDIF(start_date, end_date, "M")</t>
  </si>
  <si>
    <t>YEARS BETWEEN</t>
  </si>
  <si>
    <t>=DATE(YEAR(J42)+J43,MONTH(J42), DAY(J42))</t>
  </si>
  <si>
    <t>=DATEDIF(start_date, end_date, "Y")</t>
  </si>
  <si>
    <t>COUNTING DAYS BETWEEN DATES IS EASY BECAUSE THE SERIAL NUMBER IS BASED ON DAYS.</t>
  </si>
  <si>
    <t>COUNTNG DIFFERENCES OF YEARS AND MONTHS IS A BIT MORE COMPLICATED MATH EQUATION SO EXCEL HAS A SPECIAL</t>
  </si>
  <si>
    <t>FUNCTION JUST FOR DATE DIFFERENCES CALLED =DATEDIF(start_date , end_date , unit)</t>
  </si>
  <si>
    <t>THE UNIT IS A CODE FOR THE DATE COMPONENT YOU NEED TO CALCULATE</t>
  </si>
  <si>
    <r>
      <rPr>
        <b/>
        <sz val="12"/>
        <color theme="1"/>
        <rFont val="Aptos Narrow"/>
        <scheme val="minor"/>
      </rPr>
      <t>M</t>
    </r>
    <r>
      <rPr>
        <sz val="12"/>
        <color theme="1"/>
        <rFont val="Aptos Narrow"/>
        <family val="2"/>
        <scheme val="minor"/>
      </rPr>
      <t xml:space="preserve"> MONTHS</t>
    </r>
  </si>
  <si>
    <r>
      <rPr>
        <b/>
        <sz val="12"/>
        <color theme="1"/>
        <rFont val="Aptos Narrow"/>
        <scheme val="minor"/>
      </rPr>
      <t>Y</t>
    </r>
    <r>
      <rPr>
        <sz val="12"/>
        <color theme="1"/>
        <rFont val="Aptos Narrow"/>
        <family val="2"/>
        <scheme val="minor"/>
      </rPr>
      <t xml:space="preserve"> YEARS</t>
    </r>
  </si>
  <si>
    <r>
      <rPr>
        <b/>
        <sz val="12"/>
        <color theme="1"/>
        <rFont val="Aptos Narrow"/>
        <scheme val="minor"/>
      </rPr>
      <t xml:space="preserve">D </t>
    </r>
    <r>
      <rPr>
        <sz val="12"/>
        <color theme="1"/>
        <rFont val="Aptos Narrow"/>
        <scheme val="minor"/>
      </rPr>
      <t>DAYS. (THE UNIT EXISTS BUT IT'S NOT NEEDED - YOU CAN SIMPLY SUBTRACT THE DATES)</t>
    </r>
  </si>
  <si>
    <t>MANY DATE/TIME FUNCTIONS EXIST IN EXCEL FOR CALCULATING THINGS LIKE WEEKNUMBER, WORKWEEKS, WORKDAYS, ETC.</t>
  </si>
  <si>
    <t>HOW TO REFER TO YOUR DATA TO USE IN FORMULAS AND FUNCTIONS</t>
  </si>
  <si>
    <t>Table</t>
  </si>
  <si>
    <t>Week 1</t>
  </si>
  <si>
    <t>Week 2</t>
  </si>
  <si>
    <t>Week 3</t>
  </si>
  <si>
    <t>Week 4</t>
  </si>
  <si>
    <t xml:space="preserve">cell </t>
  </si>
  <si>
    <t>column</t>
  </si>
  <si>
    <t>subset</t>
  </si>
  <si>
    <t>Cell in the same row</t>
  </si>
  <si>
    <t>JANUARY</t>
  </si>
  <si>
    <t>=SALESDATA[@[Week 1]]</t>
  </si>
  <si>
    <t>FEBRUARY</t>
  </si>
  <si>
    <t>Row in the same row</t>
  </si>
  <si>
    <t>MARCH</t>
  </si>
  <si>
    <t>=SUM(SALESDATA[@[Week 1]:[Week 4]])</t>
  </si>
  <si>
    <t>APRIL</t>
  </si>
  <si>
    <t>=SUM(SALESDATA[[#All],[Week 1]])</t>
  </si>
  <si>
    <t>=SUM(SALESDATA[Week 2])</t>
  </si>
  <si>
    <t>AUGUST</t>
  </si>
  <si>
    <t>=SUM(L18:P19)</t>
  </si>
  <si>
    <t>OCTOBER</t>
  </si>
  <si>
    <t>NOVEMBER</t>
  </si>
  <si>
    <t>NAMED RANGE</t>
  </si>
  <si>
    <t>ARRAY FORMULA</t>
  </si>
  <si>
    <t>=Week_1_sales+Week_2_sales</t>
  </si>
  <si>
    <t>TABLE SKILLS WORKSHEET</t>
  </si>
  <si>
    <t>YEAH, OK THIS IS MORE ADVANCED STUFF BUT, GREAT FOR BEGINNERS TOO!</t>
  </si>
  <si>
    <t>=[@[Retail Price (USD)]]*$H$5</t>
  </si>
  <si>
    <t>=[@[Retail Price (USD)]]*[@[Order Quantity]]</t>
  </si>
  <si>
    <t>=[@[Ship Date]]-[@[Order Date]]</t>
  </si>
  <si>
    <t>Tax Rate</t>
  </si>
  <si>
    <t>$H$5</t>
  </si>
  <si>
    <t>Order No</t>
  </si>
  <si>
    <t>Order Date</t>
  </si>
  <si>
    <t>Customer Name</t>
  </si>
  <si>
    <t>Ship Date</t>
  </si>
  <si>
    <t>Retail Price (USD)</t>
  </si>
  <si>
    <t>Order Quantity</t>
  </si>
  <si>
    <t>Tax (USD)</t>
  </si>
  <si>
    <t>Total (USD)</t>
  </si>
  <si>
    <t>John Smith</t>
  </si>
  <si>
    <t>Jane Doe</t>
  </si>
  <si>
    <t>Michael Johnson</t>
  </si>
  <si>
    <t>Emily Brown</t>
  </si>
  <si>
    <t>David Wilson</t>
  </si>
  <si>
    <t>Lisa Taylor</t>
  </si>
  <si>
    <t>Daniel Martinez</t>
  </si>
  <si>
    <t>Sarah Anderson</t>
  </si>
  <si>
    <t>Christopher Thomas</t>
  </si>
  <si>
    <t>Kimberly Garcia</t>
  </si>
  <si>
    <t>William Hernandez</t>
  </si>
  <si>
    <t>Melissa Lopez</t>
  </si>
  <si>
    <t>Richard Perez</t>
  </si>
  <si>
    <t>Jessica Gonzalez</t>
  </si>
  <si>
    <t>Matthew Wilson</t>
  </si>
  <si>
    <t>Amanda Martinez</t>
  </si>
  <si>
    <t>James Johnson</t>
  </si>
  <si>
    <t>Laura Brown</t>
  </si>
  <si>
    <t>Daniel Smith</t>
  </si>
  <si>
    <t>Jennifer Davis</t>
  </si>
  <si>
    <t>Michael Garcia</t>
  </si>
  <si>
    <t>Amy Hernandez</t>
  </si>
  <si>
    <t>Christopher Rodriguez</t>
  </si>
  <si>
    <t>Jessica Martinez</t>
  </si>
  <si>
    <t>Sarah Smith</t>
  </si>
  <si>
    <t>Matthew Johnson</t>
  </si>
  <si>
    <t>Emily Davis</t>
  </si>
  <si>
    <t>Daniel Wilson</t>
  </si>
  <si>
    <t>Jennifer Martinez</t>
  </si>
  <si>
    <t>SORTING AND FILTERING</t>
  </si>
  <si>
    <t>DIFFERENT WAYS TO SORT AND FILTER RANGES AND TABLES</t>
  </si>
  <si>
    <t>Employee Name</t>
  </si>
  <si>
    <t>Department</t>
  </si>
  <si>
    <t>Region</t>
  </si>
  <si>
    <t>Salary ($)</t>
  </si>
  <si>
    <t>Years Employed</t>
  </si>
  <si>
    <t>randomizer</t>
  </si>
  <si>
    <t>Samuel Torres</t>
  </si>
  <si>
    <t>Sales</t>
  </si>
  <si>
    <t>North</t>
  </si>
  <si>
    <t>Alice Thornton</t>
  </si>
  <si>
    <t>Marketing</t>
  </si>
  <si>
    <t>East</t>
  </si>
  <si>
    <t>Teresa Novak</t>
  </si>
  <si>
    <t>Finance</t>
  </si>
  <si>
    <t>Luis Fernandez</t>
  </si>
  <si>
    <t>South</t>
  </si>
  <si>
    <t>Henry Walsh</t>
  </si>
  <si>
    <t>HR</t>
  </si>
  <si>
    <t>Frank Nguyen</t>
  </si>
  <si>
    <t>West</t>
  </si>
  <si>
    <t>Irene Castillo</t>
  </si>
  <si>
    <t>David Park</t>
  </si>
  <si>
    <t>Engineering</t>
  </si>
  <si>
    <t>Patrick Osei</t>
  </si>
  <si>
    <t>James Patel</t>
  </si>
  <si>
    <t>Elena Russo</t>
  </si>
  <si>
    <t>Olivia Chen</t>
  </si>
  <si>
    <t>Nathan Brooks</t>
  </si>
  <si>
    <t>Brian Kowalski</t>
  </si>
  <si>
    <t>Quinn Hartley</t>
  </si>
  <si>
    <t>Carmen Diaz</t>
  </si>
  <si>
    <t>Grace Okafor</t>
  </si>
  <si>
    <t>Rachel Yamamoto</t>
  </si>
  <si>
    <t>Maria Leblanc</t>
  </si>
  <si>
    <t>Karen Johansson</t>
  </si>
  <si>
    <t>SKILLS CHALLENGE</t>
  </si>
  <si>
    <t>TECHNOLOGY SALES DATA</t>
  </si>
  <si>
    <t>=G7+N7</t>
  </si>
  <si>
    <t>=H7*I7</t>
  </si>
  <si>
    <t>=J7*$R$5</t>
  </si>
  <si>
    <t>Format Columns --&gt;</t>
  </si>
  <si>
    <t>short date</t>
  </si>
  <si>
    <t>USD$</t>
  </si>
  <si>
    <t>%</t>
  </si>
  <si>
    <t>Comission RATE</t>
  </si>
  <si>
    <t>Sales Price</t>
  </si>
  <si>
    <t>Total Sales</t>
  </si>
  <si>
    <t>Commission</t>
  </si>
  <si>
    <t>Tariff Rate</t>
  </si>
  <si>
    <t>Flat Rate</t>
  </si>
  <si>
    <t>Tariff</t>
  </si>
  <si>
    <t>Unit Flat Rate</t>
  </si>
  <si>
    <t xml:space="preserve">China </t>
  </si>
  <si>
    <t xml:space="preserve">sales price = sales + tarrif </t>
  </si>
  <si>
    <t>Tariff = price * tariff+ flat rate</t>
  </si>
  <si>
    <t>Commission = total sales * commision rate</t>
  </si>
  <si>
    <t>Total Cost = sales price - markup + commission * units sold</t>
  </si>
  <si>
    <t>LARGE DATA SETS ON MULTIPLE WORKSHEETS</t>
  </si>
  <si>
    <t>SALES DATA BY CATEGORY/MONTH</t>
  </si>
  <si>
    <t>Housewares</t>
  </si>
  <si>
    <t>Mens Cloth</t>
  </si>
  <si>
    <t>Womens Cloth</t>
  </si>
  <si>
    <t>Bedding</t>
  </si>
  <si>
    <t>Groceries</t>
  </si>
  <si>
    <t>Garden</t>
  </si>
  <si>
    <t>Toys</t>
  </si>
  <si>
    <t xml:space="preserve">EXERCISE </t>
  </si>
  <si>
    <t>SUM EACH COLUMN AND ROW</t>
  </si>
  <si>
    <t>GO TO WKSUMMARY SKILLS TAB AND COMPLETE THE EXERCISE</t>
  </si>
  <si>
    <t>SUMMARIZING DATA ACROSS MULTIPLE SHEETS</t>
  </si>
  <si>
    <t>SKILLSHEET</t>
  </si>
  <si>
    <t>CELL/RANGE REF</t>
  </si>
  <si>
    <t>TOTAL SALES</t>
  </si>
  <si>
    <t>ARRAY REF</t>
  </si>
  <si>
    <t>CELL/COLUMN REF</t>
  </si>
  <si>
    <t>USE THE ARRAY REF FOR DATA</t>
  </si>
  <si>
    <t>MONTH</t>
  </si>
  <si>
    <t>SALES</t>
  </si>
  <si>
    <t>FISCAL Q1</t>
  </si>
  <si>
    <t>JAN+FEB+MAR</t>
  </si>
  <si>
    <t>FISCAL Q2</t>
  </si>
  <si>
    <t>APR+MAY+JUN</t>
  </si>
  <si>
    <t>FISCAL Q3</t>
  </si>
  <si>
    <t>JUL+AUG+SEP</t>
  </si>
  <si>
    <t>FISCAL Q4</t>
  </si>
  <si>
    <t>OCT+NOV+DEC</t>
  </si>
  <si>
    <t>EXERCISE</t>
  </si>
  <si>
    <r>
      <t xml:space="preserve">GET YOUR DATA FROM THE </t>
    </r>
    <r>
      <rPr>
        <b/>
        <sz val="12"/>
        <color theme="1"/>
        <rFont val="Aptos Narrow"/>
        <scheme val="minor"/>
      </rPr>
      <t>WEEKLYSALES</t>
    </r>
    <r>
      <rPr>
        <sz val="12"/>
        <color theme="1"/>
        <rFont val="Aptos Narrow"/>
        <family val="2"/>
        <scheme val="minor"/>
      </rPr>
      <t xml:space="preserve"> TAB</t>
    </r>
  </si>
  <si>
    <t xml:space="preserve">YOU WILL SUMMARIZE THE DATA FROM THE TABLE ON THE WEEKLYSALES TAB IN THE TEMPLATE ABOVE. </t>
  </si>
  <si>
    <t xml:space="preserve">IN THE ARRAY REF TABLES YOU  WILL NEED TO PUT A SINGLE FORMULA IN THE YELLOW HIGHLIGHTED CELL TO ACCOMPLISHE THE INTENDED GOAL </t>
  </si>
  <si>
    <t>IN THE CELL/ROW, CELL/COLUMN REF TABLES YOU WILL NEED A FORMULA IN EACH OF THE THE HIGHLIGHTED CELLS TO ACCOMPLISH THE INTENDED GOAL</t>
  </si>
  <si>
    <t>GOAL</t>
  </si>
  <si>
    <t>OBTAIN APPROPRIATE TOTALS FROM THE WEEKLYSALES TAB AND DISPLAY THEM IN THE SUMMARY TABLES</t>
  </si>
  <si>
    <t xml:space="preserve">FOR THE MONTHLY SALES TABLES YOU MUST ALSO PROVIDE A NEW TOTAL USING THE =SUM FUNCTION AT THE BOTTOM OF EACH TABLE. </t>
  </si>
  <si>
    <t>INTRODUCTION TO SOME OTHER USEFUL TIPS - WE'LL COVER THESE IN INTERMEDIATE AND ADVANCED CLASS</t>
  </si>
  <si>
    <t>MERGE TITLES ACROSS COLUMS</t>
  </si>
  <si>
    <t>ANGLED HEADINGS</t>
  </si>
  <si>
    <t>MERGE TITLES ACROSS ROWS</t>
  </si>
  <si>
    <t>DATA TYPES</t>
  </si>
  <si>
    <t>UNIT 1</t>
  </si>
  <si>
    <t>UNIT 2</t>
  </si>
  <si>
    <t>UNIT 3</t>
  </si>
  <si>
    <t>UNIT 4</t>
  </si>
  <si>
    <t>UNIT 5</t>
  </si>
  <si>
    <t>UNIT 6</t>
  </si>
  <si>
    <t>JANE</t>
  </si>
  <si>
    <t>ATTENDED</t>
  </si>
  <si>
    <t>STEVE</t>
  </si>
  <si>
    <t>Ocean View, DE</t>
  </si>
  <si>
    <t>PASSED</t>
  </si>
  <si>
    <t>CHRIS</t>
  </si>
  <si>
    <t>JOE</t>
  </si>
  <si>
    <t>GOOGLE</t>
  </si>
  <si>
    <t>GRADE AVG</t>
  </si>
  <si>
    <t>PETE</t>
  </si>
  <si>
    <t>HANNA</t>
  </si>
  <si>
    <t>MARY</t>
  </si>
  <si>
    <t>AUTOMATICALLY SUBTOTALING</t>
  </si>
  <si>
    <t>STUDENT #</t>
  </si>
  <si>
    <t>NAME</t>
  </si>
  <si>
    <t>FAV COLOR</t>
  </si>
  <si>
    <t>POINTS</t>
  </si>
  <si>
    <t>TEAM</t>
  </si>
  <si>
    <t>IMPORT DATA FROM AN IMAGE</t>
  </si>
  <si>
    <t>Jennifer</t>
  </si>
  <si>
    <t>Red</t>
  </si>
  <si>
    <t>PHILLIES</t>
  </si>
  <si>
    <t>Sandra</t>
  </si>
  <si>
    <t>https://datatables.net/examples/basic_init/zero_configuration.html</t>
  </si>
  <si>
    <t>Calvin</t>
  </si>
  <si>
    <t>EAGLES</t>
  </si>
  <si>
    <t>Raymond</t>
  </si>
  <si>
    <t>Green</t>
  </si>
  <si>
    <t>YANKEES</t>
  </si>
  <si>
    <t>Nadine</t>
  </si>
  <si>
    <t>Gordon</t>
  </si>
  <si>
    <t>Blue</t>
  </si>
  <si>
    <t>GIANTS</t>
  </si>
  <si>
    <t>Gwendolyn</t>
  </si>
  <si>
    <t>Magenta</t>
  </si>
  <si>
    <t>REDSOX</t>
  </si>
  <si>
    <t>Hector</t>
  </si>
  <si>
    <t>Purple</t>
  </si>
  <si>
    <t>Clifford</t>
  </si>
  <si>
    <t>Chester</t>
  </si>
  <si>
    <t>Malcolm</t>
  </si>
  <si>
    <t>Orange</t>
  </si>
  <si>
    <t>Denise</t>
  </si>
  <si>
    <t>Adrienne</t>
  </si>
  <si>
    <t>Trevor</t>
  </si>
  <si>
    <t>Claudia</t>
  </si>
  <si>
    <t>Darnell</t>
  </si>
  <si>
    <t>Crystal</t>
  </si>
  <si>
    <t>Wendell</t>
  </si>
  <si>
    <t>Otis</t>
  </si>
  <si>
    <t>Michelle</t>
  </si>
  <si>
    <t>Lance</t>
  </si>
  <si>
    <t>Renee</t>
  </si>
  <si>
    <t>Derek</t>
  </si>
  <si>
    <t>Pamela</t>
  </si>
  <si>
    <t>Rochelle</t>
  </si>
  <si>
    <t>Monica</t>
  </si>
  <si>
    <t>Jerome</t>
  </si>
  <si>
    <t>Vivian</t>
  </si>
  <si>
    <t>Marcus</t>
  </si>
  <si>
    <t>Celeste</t>
  </si>
  <si>
    <t>Byron</t>
  </si>
  <si>
    <t>Ingrid</t>
  </si>
  <si>
    <t>Amber</t>
  </si>
  <si>
    <t>Harriet</t>
  </si>
  <si>
    <t>Lionel</t>
  </si>
  <si>
    <t>Alicia</t>
  </si>
  <si>
    <t>Reginald</t>
  </si>
  <si>
    <t>Warren</t>
  </si>
  <si>
    <t>Lorraine</t>
  </si>
  <si>
    <t>Sheldon</t>
  </si>
  <si>
    <t>Rodney</t>
  </si>
  <si>
    <t>Felix</t>
  </si>
  <si>
    <t>Heather</t>
  </si>
  <si>
    <t>Sophia</t>
  </si>
  <si>
    <t>Stuart</t>
  </si>
  <si>
    <t>Franklin</t>
  </si>
  <si>
    <t>Yvonne</t>
  </si>
  <si>
    <t>Natalie</t>
  </si>
  <si>
    <t>Marvin</t>
  </si>
  <si>
    <t>Tabitha</t>
  </si>
  <si>
    <t>EXCEL RESOURCES</t>
  </si>
  <si>
    <t>MY FAVORITE WEBSITES</t>
  </si>
  <si>
    <t>FREE EXCEL ALTERNATIVES</t>
  </si>
  <si>
    <t>EXCELJET</t>
  </si>
  <si>
    <t>https://exceljet.net/</t>
  </si>
  <si>
    <t>GOOGLE SHEETS</t>
  </si>
  <si>
    <t>https://docs.google.com/spreadsheets/</t>
  </si>
  <si>
    <t>EXCELDEMY</t>
  </si>
  <si>
    <t>https://www.exceldemy.com/</t>
  </si>
  <si>
    <t>LIBRE OFFICE CALC</t>
  </si>
  <si>
    <t>https://www.libreoffice.org/</t>
  </si>
  <si>
    <t>OPENOFFICE</t>
  </si>
  <si>
    <t>https://www.office.org/en/openoffice/</t>
  </si>
  <si>
    <t>YouTube Channels</t>
  </si>
  <si>
    <t>Comprehensive List of Excel Shortcuts</t>
  </si>
  <si>
    <t>MyOnlineTrainingHub</t>
  </si>
  <si>
    <t>https://www.youtube.com/@MyOnlineTrainingHub</t>
  </si>
  <si>
    <t>https://exceljet.net/shortcuts</t>
  </si>
  <si>
    <t>Leila Gharani</t>
  </si>
  <si>
    <t>https://www.youtube.com/@LeilaGharani</t>
  </si>
  <si>
    <t>ExcelCampus</t>
  </si>
  <si>
    <t>https://www.youtube.com/@ExcelCampus</t>
  </si>
  <si>
    <t>NAMES</t>
  </si>
  <si>
    <t>Barb Dwyer</t>
  </si>
  <si>
    <t>Chris Cross</t>
  </si>
  <si>
    <t>Doug Graves</t>
  </si>
  <si>
    <t>Ella Vator</t>
  </si>
  <si>
    <t>Frank N. Stein</t>
  </si>
  <si>
    <t>Gail Force</t>
  </si>
  <si>
    <t>Hugh Jass</t>
  </si>
  <si>
    <t>C3</t>
  </si>
  <si>
    <t>C4</t>
  </si>
  <si>
    <t>APR</t>
  </si>
  <si>
    <t>JUN</t>
  </si>
  <si>
    <t>JUL</t>
  </si>
  <si>
    <t>AUG</t>
  </si>
  <si>
    <t>SEP</t>
  </si>
  <si>
    <t>OCT</t>
  </si>
  <si>
    <t>NOV</t>
  </si>
  <si>
    <t>DEC</t>
  </si>
  <si>
    <t>Rickards</t>
  </si>
  <si>
    <t>Steffens</t>
  </si>
  <si>
    <t>Willcox</t>
  </si>
  <si>
    <t>Seville</t>
  </si>
  <si>
    <t>Sterling</t>
  </si>
  <si>
    <t>Melson</t>
  </si>
  <si>
    <t>Hammond</t>
  </si>
  <si>
    <t>Jones</t>
  </si>
  <si>
    <t>Hocker</t>
  </si>
  <si>
    <t>=3+C17</t>
  </si>
  <si>
    <t>Full Name</t>
  </si>
  <si>
    <t>First Name</t>
  </si>
  <si>
    <t>Last Name</t>
  </si>
  <si>
    <t>FREQUENTLY USED FORMULAS</t>
  </si>
  <si>
    <t>=SUM(number 1, number 2, number n…)</t>
  </si>
  <si>
    <t xml:space="preserve">=SUM(A1:A48) </t>
  </si>
  <si>
    <t>=SUM(A1:A48,B1:B48,D48)</t>
  </si>
  <si>
    <t>=SUM(A1, B1, C1, D1, E1)</t>
  </si>
  <si>
    <t>=SUMIF(range, criteria, [sum range])</t>
  </si>
  <si>
    <t>=SUMIF(A1:A48, "APPLE", C1:C48)</t>
  </si>
  <si>
    <t>Look in the RANGE, to find the items that match CRITERIA, SUM the values in sum range that match</t>
  </si>
  <si>
    <t>Range is the value you want to evaluate</t>
  </si>
  <si>
    <t>Criteria is what the Value should match</t>
  </si>
  <si>
    <t>Sum Range is the values to SUM</t>
  </si>
  <si>
    <t>Apples</t>
  </si>
  <si>
    <t>Bananas</t>
  </si>
  <si>
    <t>Oranges</t>
  </si>
  <si>
    <t>…</t>
  </si>
  <si>
    <t xml:space="preserve">A </t>
  </si>
  <si>
    <t>Students</t>
  </si>
  <si>
    <t>Certificates</t>
  </si>
  <si>
    <t>Class</t>
  </si>
  <si>
    <t>Cert/Stud</t>
  </si>
  <si>
    <t>=L43/M43</t>
  </si>
  <si>
    <t>=IFERROR(L43/M43, "No Students")</t>
  </si>
  <si>
    <t>=IFERROR(value, value if error)</t>
  </si>
  <si>
    <t>=IF(Logical Test, Value if True, Value if False)</t>
  </si>
  <si>
    <t>see Tab 2. Basic Math</t>
  </si>
  <si>
    <t>=XLOOKUP(Lookup Value, Lookup Array, Return Array, If not found, Match Mode, Search mode)</t>
  </si>
  <si>
    <t>Use this to look up a value in a table/array and then find its matching value in another table/array</t>
  </si>
  <si>
    <t>Lookup Value - what are you looking for</t>
  </si>
  <si>
    <t>Lookup Value - where to look for that value</t>
  </si>
  <si>
    <t>Return Array - what value to return when you find the lookup value</t>
  </si>
  <si>
    <t>If not found - what value you want if no value is found</t>
  </si>
  <si>
    <t>Match Mode - 0 exact match (default), 1 exact match or next larger, -1 exact match or next smaller, 2 wildcard match</t>
  </si>
  <si>
    <t>=MIN(number 1, number 2…)</t>
  </si>
  <si>
    <t>=MAX(number 1, number 2…)</t>
  </si>
  <si>
    <t>=AVERAGE(number 1, number 2…)</t>
  </si>
  <si>
    <t>Retruns the Lowest value of the range you supply in the ( )</t>
  </si>
  <si>
    <t>Returns the Highest value of the range you supply in the ( )</t>
  </si>
  <si>
    <t>Returns the average value of the range you supply in the ( )</t>
  </si>
  <si>
    <t>=COUNT(VALUE, VALUE, VALUE)</t>
  </si>
  <si>
    <t>counts how many values there are in range you supply in the ( )</t>
  </si>
  <si>
    <t>=COUNTIF(range, criteria)</t>
  </si>
  <si>
    <t>similar to SUMIF counts how many values meet the criteria in the range</t>
  </si>
  <si>
    <t>=TRIM(TEXT)</t>
  </si>
  <si>
    <t>Trims out any extra spaces (leading space, trailing spaces and leaves 1 space between words</t>
  </si>
  <si>
    <t>=TODAY()</t>
  </si>
  <si>
    <t>=NOW()</t>
  </si>
  <si>
    <t>No parameters requried - returns the date it is "today" whenever you open or recalculate the worksheet</t>
  </si>
  <si>
    <t>No parameters requried - returns the date  and TIME whenever you open or recalculate the worksheet</t>
  </si>
  <si>
    <t>=SUBSTITUTE(text, old_text, new_text)</t>
  </si>
  <si>
    <t>** use TRIM and SUBSTITUTE together to clean up messy imported data</t>
  </si>
  <si>
    <t>I love cake</t>
  </si>
  <si>
    <t>=SUBSTITUTE(M85, "cake", "cookies")</t>
  </si>
  <si>
    <t>302-555-1212</t>
  </si>
  <si>
    <t>=SUBSTITUTE(L85,"-","")</t>
  </si>
  <si>
    <t>Rubble</t>
  </si>
  <si>
    <t>=SUBSTITUTE(L86,"R","B")</t>
  </si>
  <si>
    <t>COMMON MATH PROBLEMS</t>
  </si>
  <si>
    <t>PERCENTAGE OF A VALUE</t>
  </si>
  <si>
    <t>WHOLE VALUE</t>
  </si>
  <si>
    <t>PARTIAL VALUE</t>
  </si>
  <si>
    <t>PERCENT OF</t>
  </si>
  <si>
    <t>=C10/B10 Format result as a %</t>
  </si>
  <si>
    <t>Value</t>
  </si>
  <si>
    <t>Percent to Add</t>
  </si>
  <si>
    <t>New Total</t>
  </si>
  <si>
    <t>=B16*(1+C16) Format value as a number</t>
  </si>
  <si>
    <t>ADD A PERCENTAGE TO A VALUE</t>
  </si>
  <si>
    <t>CALCULATE % MARKUP</t>
  </si>
  <si>
    <t>PRICE</t>
  </si>
  <si>
    <t>%MARKUP</t>
  </si>
  <si>
    <t>NEW TOTAL</t>
  </si>
  <si>
    <t>MARGIN</t>
  </si>
  <si>
    <t>=B20/(1-C20)</t>
  </si>
  <si>
    <t>=D20-B20</t>
  </si>
  <si>
    <t>REDUCE BY A PERCENTAGE</t>
  </si>
  <si>
    <t>DISCOUNT</t>
  </si>
  <si>
    <t>CALCULATE SQUARE FOOTAGE OF A ROOM</t>
  </si>
  <si>
    <t>LENGTH</t>
  </si>
  <si>
    <t>WIDTH</t>
  </si>
  <si>
    <t>SQ. FEET</t>
  </si>
  <si>
    <t>=B28*C28 LENGTH * WIDTH</t>
  </si>
  <si>
    <t>CALCULATE SQUARE YARDS OF MULCH FOR A GARDEN</t>
  </si>
  <si>
    <t>LENGTH FEET</t>
  </si>
  <si>
    <t>WIDTH FEET</t>
  </si>
  <si>
    <t>DEPTH INCHES</t>
  </si>
  <si>
    <t>CUBIC YD MULCH</t>
  </si>
  <si>
    <t>MEASURE IN FEET</t>
  </si>
  <si>
    <t>MEASURE IN INCHES</t>
  </si>
  <si>
    <t>RESULT IN CUBIC YARDS</t>
  </si>
  <si>
    <t>=B24*(1-C24)</t>
  </si>
  <si>
    <t>TIP CALCULATOR</t>
  </si>
  <si>
    <t>MEAL PRICE</t>
  </si>
  <si>
    <t>Start Odometer</t>
  </si>
  <si>
    <t>End Odometer</t>
  </si>
  <si>
    <t>Miles</t>
  </si>
  <si>
    <t>Rate</t>
  </si>
  <si>
    <t>Reimburse</t>
  </si>
  <si>
    <t>=C41-B41</t>
  </si>
  <si>
    <t>=D41*$D$39</t>
  </si>
  <si>
    <t>=(C41-B41)*$D$39 to do it all in one step</t>
  </si>
  <si>
    <t>CALCULATE MILEAGE REIMBURSEMENT</t>
  </si>
  <si>
    <t>RETURN ON INVESTMENT</t>
  </si>
  <si>
    <t>INVESTMENT</t>
  </si>
  <si>
    <t>CURRENT VALUE</t>
  </si>
  <si>
    <t>% CHANGE YTD</t>
  </si>
  <si>
    <t>=$B$37*C35</t>
  </si>
  <si>
    <t>=$B$37*D36</t>
  </si>
  <si>
    <t>=(B32/3)*(C32/3)*(D32/12*3)</t>
  </si>
  <si>
    <t>length conv YD * width conv yd * depth conv to feet then yd</t>
  </si>
  <si>
    <t>SPLIT A BILL</t>
  </si>
  <si>
    <t>BILL</t>
  </si>
  <si>
    <t># OF PEOPLE</t>
  </si>
  <si>
    <t>TIP IF ANY</t>
  </si>
  <si>
    <t>EACH CONTRIBUTE</t>
  </si>
  <si>
    <r>
      <rPr>
        <b/>
        <sz val="12"/>
        <color theme="1"/>
        <rFont val="Aptos Narrow"/>
        <scheme val="minor"/>
      </rPr>
      <t>=B52/C52*(1+D52)</t>
    </r>
  </si>
  <si>
    <t>=(D47-C47)/C47</t>
  </si>
  <si>
    <r>
      <t>=(D48-</t>
    </r>
    <r>
      <rPr>
        <b/>
        <sz val="12"/>
        <color rgb="FFFF0000"/>
        <rFont val="Aptos Narrow (Body)"/>
      </rPr>
      <t>$C$47</t>
    </r>
    <r>
      <rPr>
        <b/>
        <sz val="12"/>
        <color theme="1"/>
        <rFont val="Aptos Narrow"/>
        <scheme val="minor"/>
      </rPr>
      <t>)/</t>
    </r>
    <r>
      <rPr>
        <b/>
        <sz val="12"/>
        <color rgb="FFFF0000"/>
        <rFont val="Aptos Narrow (Body)"/>
      </rPr>
      <t>$C$47</t>
    </r>
  </si>
  <si>
    <t>COMMON CALCULATIONS</t>
  </si>
  <si>
    <t>EVERYDAY USES FOR EXCEL AND COMMON CALCULATIONS</t>
  </si>
  <si>
    <t>FUN STUFF AND COMMON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</si>
</sst>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_(&quot;$&quot;* #,##0_);_(&quot;$&quot;* \(#,##0\);_(&quot;$&quot;* &quot;-&quot;??_);_(@_)"/>
    <numFmt numFmtId="166" formatCode="0.0"/>
    <numFmt numFmtId="167" formatCode="&quot;$&quot;#,##0"/>
    <numFmt numFmtId="168" formatCode="\$#,##0"/>
    <numFmt numFmtId="169" formatCode="mmm\-yyyy"/>
    <numFmt numFmtId="170" formatCode="[$-F800]dddd\,\ mmmm\ dd\,\ yyyy"/>
    <numFmt numFmtId="171" formatCode="[$-409]mmmm\ d\,\ yyyy;@"/>
    <numFmt numFmtId="172" formatCode="m/d/yy\ h:mm;@"/>
    <numFmt numFmtId="173" formatCode="[$-F400]h:mm:ss\ AM/PM"/>
    <numFmt numFmtId="174" formatCode="[$-409]m/d/yy\ h:mm\ AM/PM;@"/>
    <numFmt numFmtId="175" formatCode="0.0000000000"/>
    <numFmt numFmtId="176" formatCode="0.0000000000000000000"/>
    <numFmt numFmtId="177" formatCode="[$-409]h:mm:ss\ AM/PM;@"/>
    <numFmt numFmtId="178" formatCode="h:mm:ss;@"/>
    <numFmt numFmtId="179" formatCode="dddd"/>
    <numFmt numFmtId="180" formatCode="mmmm"/>
    <numFmt numFmtId="181" formatCode="yyyy"/>
    <numFmt numFmtId="182" formatCode="_([$$-409]* #,##0.00_);_([$$-409]* \(#,##0.00\);_([$$-409]* &quot;-&quot;??_);_(@_)"/>
    <numFmt numFmtId="183" formatCode="_(* #,##0_);_(* \(#,##0\);_(* &quot;-&quot;??_);_(@_)"/>
    <numFmt numFmtId="184" formatCode="_([$$-409]* #,##0_);_([$$-409]* \(#,##0\);_([$$-409]* &quot;-&quot;_);_(@_)"/>
    <numFmt numFmtId="185" formatCode="0.000000000"/>
    <numFmt numFmtId="186" formatCode="0000"/>
    <numFmt numFmtId="187" formatCode="&quot;$&quot;#,##0.000"/>
  </numFmts>
  <fonts count="100">
    <font>
      <sz val="12"/>
      <color theme="1"/>
      <name val="Aptos Narrow"/>
      <family val="2"/>
      <scheme val="minor"/>
    </font>
    <font>
      <sz val="12"/>
      <color theme="1"/>
      <name val="Aptos Narrow"/>
      <family val="2"/>
      <scheme val="minor"/>
    </font>
    <font>
      <sz val="12"/>
      <color theme="0"/>
      <name val="Aptos Narrow"/>
      <family val="2"/>
      <scheme val="minor"/>
    </font>
    <font>
      <b/>
      <sz val="12"/>
      <color theme="0"/>
      <name val="Aptos Narrow"/>
      <scheme val="minor"/>
    </font>
    <font>
      <sz val="12"/>
      <color theme="0"/>
      <name val="Aptos Narrow"/>
      <scheme val="minor"/>
    </font>
    <font>
      <b/>
      <sz val="12"/>
      <color theme="1"/>
      <name val="Aptos Narrow"/>
      <scheme val="minor"/>
    </font>
    <font>
      <b/>
      <sz val="16"/>
      <color theme="0"/>
      <name val="Aptos Narrow"/>
      <scheme val="minor"/>
    </font>
    <font>
      <sz val="8"/>
      <name val="Aptos Narrow"/>
      <family val="2"/>
      <scheme val="minor"/>
    </font>
    <font>
      <sz val="18"/>
      <color theme="0"/>
      <name val="Aptos Narrow"/>
      <family val="2"/>
      <scheme val="minor"/>
    </font>
    <font>
      <sz val="14"/>
      <color rgb="FF000000"/>
      <name val="Helvetica Neue"/>
      <family val="2"/>
    </font>
    <font>
      <sz val="16"/>
      <color theme="1"/>
      <name val="Aptos Narrow"/>
      <family val="2"/>
      <scheme val="minor"/>
    </font>
    <font>
      <sz val="18"/>
      <color theme="1"/>
      <name val="Aptos Narrow"/>
      <family val="2"/>
      <scheme val="minor"/>
    </font>
    <font>
      <sz val="22"/>
      <color theme="1"/>
      <name val="Aptos Narrow"/>
      <family val="2"/>
      <scheme val="minor"/>
    </font>
    <font>
      <sz val="24"/>
      <color theme="1"/>
      <name val="Aptos Narrow"/>
      <family val="2"/>
      <scheme val="minor"/>
    </font>
    <font>
      <sz val="22"/>
      <color theme="0"/>
      <name val="Aptos Narrow"/>
      <family val="2"/>
      <scheme val="minor"/>
    </font>
    <font>
      <b/>
      <sz val="16"/>
      <color theme="1"/>
      <name val="Aptos Narrow"/>
      <scheme val="minor"/>
    </font>
    <font>
      <b/>
      <sz val="18"/>
      <color theme="1"/>
      <name val="Aptos Narrow"/>
      <scheme val="minor"/>
    </font>
    <font>
      <b/>
      <sz val="12"/>
      <color rgb="FFFF0000"/>
      <name val="Aptos Narrow (Body)"/>
    </font>
    <font>
      <b/>
      <sz val="12"/>
      <color rgb="FFFF0000"/>
      <name val="Arial"/>
      <family val="2"/>
    </font>
    <font>
      <b/>
      <sz val="16"/>
      <color rgb="FF000000"/>
      <name val="Aptos Narrow"/>
      <scheme val="minor"/>
    </font>
    <font>
      <sz val="12"/>
      <color rgb="FF000000"/>
      <name val="Aptos Narrow"/>
      <family val="2"/>
      <scheme val="minor"/>
    </font>
    <font>
      <sz val="12"/>
      <color rgb="FF747474"/>
      <name val="Arial"/>
      <family val="2"/>
    </font>
    <font>
      <sz val="9"/>
      <color rgb="FF747474"/>
      <name val="Arial"/>
      <family val="2"/>
    </font>
    <font>
      <sz val="12"/>
      <color rgb="FF000000"/>
      <name val="Arial"/>
      <family val="2"/>
    </font>
    <font>
      <sz val="10"/>
      <color rgb="FF747474"/>
      <name val="Arial"/>
      <family val="2"/>
    </font>
    <font>
      <sz val="10"/>
      <color rgb="FF000000"/>
      <name val="Arial"/>
      <family val="2"/>
    </font>
    <font>
      <i/>
      <sz val="12"/>
      <color theme="1"/>
      <name val="Aptos Narrow"/>
      <scheme val="minor"/>
    </font>
    <font>
      <b/>
      <i/>
      <sz val="12"/>
      <color theme="1"/>
      <name val="Aptos Narrow"/>
      <scheme val="minor"/>
    </font>
    <font>
      <i/>
      <sz val="10"/>
      <color theme="1"/>
      <name val="Aptos Narrow"/>
      <scheme val="minor"/>
    </font>
    <font>
      <b/>
      <sz val="12"/>
      <color theme="9" tint="-0.249977111117893"/>
      <name val="Aptos Narrow (Body)"/>
    </font>
    <font>
      <sz val="16"/>
      <color rgb="FF222222"/>
      <name val="Helvetica Neue"/>
      <family val="2"/>
    </font>
    <font>
      <sz val="16"/>
      <color theme="1"/>
      <name val="Aptos Narrow"/>
      <scheme val="minor"/>
    </font>
    <font>
      <b/>
      <sz val="20"/>
      <color theme="1"/>
      <name val="Aptos Narrow"/>
      <scheme val="minor"/>
    </font>
    <font>
      <b/>
      <sz val="22"/>
      <color theme="1"/>
      <name val="Aptos Narrow"/>
      <scheme val="minor"/>
    </font>
    <font>
      <b/>
      <sz val="14"/>
      <color rgb="FF000000"/>
      <name val="Helvetica Neue"/>
      <family val="2"/>
    </font>
    <font>
      <b/>
      <sz val="12"/>
      <color theme="0"/>
      <name val="Aptos Narrow"/>
      <family val="2"/>
      <scheme val="minor"/>
    </font>
    <font>
      <b/>
      <sz val="24"/>
      <color theme="1"/>
      <name val="Aptos Narrow (Body)"/>
    </font>
    <font>
      <b/>
      <sz val="14"/>
      <color rgb="FFFFFFFF"/>
      <name val="Arial"/>
      <family val="2"/>
    </font>
    <font>
      <sz val="14"/>
      <name val="Arial"/>
      <family val="2"/>
    </font>
    <font>
      <b/>
      <sz val="24"/>
      <color theme="0"/>
      <name val="Aptos Narrow"/>
      <scheme val="minor"/>
    </font>
    <font>
      <sz val="12"/>
      <color theme="3" tint="0.499984740745262"/>
      <name val="Aptos Narrow"/>
      <family val="2"/>
      <scheme val="minor"/>
    </font>
    <font>
      <i/>
      <sz val="12"/>
      <color rgb="FF747474"/>
      <name val="Arial"/>
      <family val="2"/>
    </font>
    <font>
      <b/>
      <sz val="12"/>
      <color rgb="FF747474"/>
      <name val="Arial"/>
      <family val="2"/>
    </font>
    <font>
      <b/>
      <sz val="12"/>
      <color rgb="FF000000"/>
      <name val="Aptos Narrow"/>
      <scheme val="minor"/>
    </font>
    <font>
      <b/>
      <sz val="11"/>
      <color theme="1"/>
      <name val="Aptos Narrow"/>
      <scheme val="minor"/>
    </font>
    <font>
      <b/>
      <sz val="14"/>
      <color theme="1"/>
      <name val="Aptos Narrow"/>
      <scheme val="minor"/>
    </font>
    <font>
      <sz val="14"/>
      <color theme="1"/>
      <name val="Aptos Narrow"/>
      <family val="2"/>
      <scheme val="minor"/>
    </font>
    <font>
      <sz val="12"/>
      <color theme="1"/>
      <name val="Aptos Narrow"/>
      <scheme val="minor"/>
    </font>
    <font>
      <b/>
      <sz val="11"/>
      <color theme="4" tint="-0.249977111117893"/>
      <name val="Aptos Narrow"/>
      <scheme val="minor"/>
    </font>
    <font>
      <b/>
      <sz val="12"/>
      <color theme="4" tint="-0.249977111117893"/>
      <name val="Aptos Narrow"/>
      <scheme val="minor"/>
    </font>
    <font>
      <sz val="8"/>
      <color rgb="FF000000"/>
      <name val="Aptos Narrow"/>
      <family val="2"/>
      <scheme val="minor"/>
    </font>
    <font>
      <b/>
      <sz val="12"/>
      <color theme="3" tint="0.499984740745262"/>
      <name val="Aptos Narrow"/>
      <scheme val="minor"/>
    </font>
    <font>
      <sz val="12"/>
      <color theme="3" tint="0.249977111117893"/>
      <name val="Aptos Narrow"/>
      <family val="2"/>
      <scheme val="minor"/>
    </font>
    <font>
      <b/>
      <sz val="12"/>
      <color rgb="FFFFC000"/>
      <name val="Aptos Narrow (Body)"/>
    </font>
    <font>
      <b/>
      <sz val="16"/>
      <color rgb="FFFF0000"/>
      <name val="Aptos Narrow"/>
      <scheme val="minor"/>
    </font>
    <font>
      <b/>
      <i/>
      <sz val="10"/>
      <color rgb="FFFF0000"/>
      <name val="Aptos Narrow"/>
      <scheme val="minor"/>
    </font>
    <font>
      <b/>
      <sz val="14"/>
      <color theme="3" tint="0.249977111117893"/>
      <name val="Aptos Narrow"/>
      <scheme val="minor"/>
    </font>
    <font>
      <sz val="14"/>
      <color theme="3" tint="0.249977111117893"/>
      <name val="Aptos Narrow"/>
      <scheme val="minor"/>
    </font>
    <font>
      <i/>
      <sz val="10"/>
      <color theme="3" tint="0.249977111117893"/>
      <name val="Aptos Narrow"/>
      <scheme val="minor"/>
    </font>
    <font>
      <b/>
      <sz val="22"/>
      <color rgb="FF000000"/>
      <name val="Aptos Narrow"/>
      <scheme val="minor"/>
    </font>
    <font>
      <sz val="16"/>
      <color rgb="FF000000"/>
      <name val="Aptos Narrow"/>
      <family val="2"/>
      <scheme val="minor"/>
    </font>
    <font>
      <b/>
      <sz val="16"/>
      <color rgb="FF0070C0"/>
      <name val="Aptos Narrow (Body)"/>
    </font>
    <font>
      <b/>
      <sz val="12"/>
      <color rgb="FF0070C0"/>
      <name val="Aptos Narrow"/>
      <scheme val="minor"/>
    </font>
    <font>
      <sz val="12"/>
      <color rgb="FFFF0000"/>
      <name val="Aptos Narrow"/>
      <family val="2"/>
      <scheme val="minor"/>
    </font>
    <font>
      <b/>
      <sz val="12"/>
      <color theme="7" tint="-0.249977111117893"/>
      <name val="Aptos Narrow"/>
      <scheme val="minor"/>
    </font>
    <font>
      <b/>
      <sz val="24"/>
      <color theme="0" tint="-0.34998626667073579"/>
      <name val="Aptos Narrow (Body)"/>
    </font>
    <font>
      <b/>
      <sz val="16"/>
      <color theme="0" tint="-0.34998626667073579"/>
      <name val="Aptos Narrow (Body)"/>
    </font>
    <font>
      <b/>
      <sz val="12"/>
      <color theme="3" tint="0.249977111117893"/>
      <name val="Aptos Narrow"/>
      <scheme val="minor"/>
    </font>
    <font>
      <b/>
      <sz val="14"/>
      <color theme="0"/>
      <name val="Arial"/>
      <family val="2"/>
    </font>
    <font>
      <b/>
      <i/>
      <sz val="24"/>
      <color theme="0"/>
      <name val="Aptos Narrow"/>
      <scheme val="minor"/>
    </font>
    <font>
      <sz val="12"/>
      <color rgb="FFFF0000"/>
      <name val="Aptos Narrow (Body)"/>
    </font>
    <font>
      <sz val="24"/>
      <color theme="0"/>
      <name val="Aptos Narrow Bold"/>
    </font>
    <font>
      <b/>
      <sz val="24"/>
      <color theme="0"/>
      <name val="Aptos Narrow Bold"/>
    </font>
    <font>
      <sz val="18"/>
      <color theme="0"/>
      <name val="Aptos Narrow"/>
      <scheme val="minor"/>
    </font>
    <font>
      <u/>
      <sz val="12"/>
      <color theme="10"/>
      <name val="Aptos Narrow"/>
      <family val="2"/>
      <scheme val="minor"/>
    </font>
    <font>
      <sz val="12"/>
      <color theme="0" tint="-0.499984740745262"/>
      <name val="Aptos Narrow"/>
      <family val="2"/>
      <scheme val="minor"/>
    </font>
    <font>
      <sz val="12"/>
      <color theme="0" tint="-0.249977111117893"/>
      <name val="Aptos Narrow"/>
      <family val="2"/>
      <scheme val="minor"/>
    </font>
    <font>
      <i/>
      <sz val="12"/>
      <color theme="2" tint="-0.499984740745262"/>
      <name val="Aptos Narrow"/>
      <scheme val="minor"/>
    </font>
    <font>
      <sz val="12"/>
      <color theme="2" tint="-0.499984740745262"/>
      <name val="Aptos Narrow"/>
      <scheme val="minor"/>
    </font>
    <font>
      <sz val="12"/>
      <color theme="3" tint="0.249977111117893"/>
      <name val="Aptos Narrow"/>
      <scheme val="minor"/>
    </font>
    <font>
      <b/>
      <i/>
      <sz val="12"/>
      <color rgb="FFFF0000"/>
      <name val="Aptos Narrow"/>
      <scheme val="minor"/>
    </font>
    <font>
      <b/>
      <sz val="12"/>
      <color theme="0" tint="-0.34998626667073579"/>
      <name val="Aptos Narrow (Body)"/>
    </font>
    <font>
      <b/>
      <sz val="10"/>
      <color theme="1"/>
      <name val="Aptos Narrow (Body)"/>
    </font>
    <font>
      <i/>
      <sz val="10"/>
      <color theme="1"/>
      <name val="Aptos Narrow (Body)"/>
    </font>
    <font>
      <b/>
      <sz val="16"/>
      <color theme="3" tint="0.249977111117893"/>
      <name val="Aptos Narrow"/>
      <scheme val="minor"/>
    </font>
    <font>
      <b/>
      <i/>
      <sz val="12"/>
      <color theme="2" tint="-0.749992370372631"/>
      <name val="Aptos Narrow (Body)"/>
    </font>
    <font>
      <b/>
      <sz val="12"/>
      <color theme="3" tint="0.249977111117893"/>
      <name val="Aptos Narrow"/>
      <family val="2"/>
      <scheme val="minor"/>
    </font>
    <font>
      <b/>
      <sz val="12"/>
      <color rgb="FFC00000"/>
      <name val="Aptos Narrow"/>
      <family val="2"/>
      <scheme val="minor"/>
    </font>
    <font>
      <b/>
      <sz val="12"/>
      <color theme="1"/>
      <name val="Aptos Narrow"/>
      <family val="2"/>
      <scheme val="minor"/>
    </font>
    <font>
      <u/>
      <sz val="22"/>
      <color theme="10"/>
      <name val="Aptos Narrow"/>
      <family val="2"/>
      <scheme val="minor"/>
    </font>
    <font>
      <b/>
      <sz val="12"/>
      <color theme="3" tint="0.249977111117893"/>
      <name val="Aptos Narrow (Body)"/>
    </font>
    <font>
      <b/>
      <sz val="14"/>
      <color theme="0"/>
      <name val="Aptos Narrow"/>
      <scheme val="minor"/>
    </font>
    <font>
      <i/>
      <sz val="14"/>
      <color theme="1"/>
      <name val="Aptos Narrow"/>
      <scheme val="minor"/>
    </font>
    <font>
      <u/>
      <sz val="12"/>
      <color theme="1"/>
      <name val="Aptos Narrow"/>
      <family val="2"/>
      <scheme val="minor"/>
    </font>
    <font>
      <sz val="16"/>
      <color theme="0"/>
      <name val="Aptos Narrow"/>
      <family val="2"/>
      <scheme val="minor"/>
    </font>
    <font>
      <b/>
      <sz val="8"/>
      <color rgb="FF000000"/>
      <name val="Aptos Narrow"/>
      <scheme val="minor"/>
    </font>
    <font>
      <u/>
      <sz val="22"/>
      <color theme="0" tint="-4.9989318521683403E-2"/>
      <name val="Aptos Narrow"/>
      <family val="2"/>
      <scheme val="minor"/>
    </font>
    <font>
      <u/>
      <sz val="22"/>
      <color theme="3" tint="0.249977111117893"/>
      <name val="Aptos Narrow"/>
      <family val="2"/>
      <scheme val="minor"/>
    </font>
    <font>
      <sz val="11"/>
      <color theme="1"/>
      <name val="Aptos Narrow"/>
      <family val="2"/>
      <scheme val="minor"/>
    </font>
    <font>
      <sz val="10"/>
      <color theme="1"/>
      <name val="Aptos Narrow"/>
      <family val="2"/>
      <scheme val="minor"/>
    </font>
  </fonts>
  <fills count="37">
    <fill>
      <patternFill patternType="none"/>
    </fill>
    <fill>
      <patternFill patternType="gray125"/>
    </fill>
    <fill>
      <patternFill patternType="solid">
        <fgColor theme="1"/>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theme="9" tint="-0.249977111117893"/>
        <bgColor indexed="64"/>
      </patternFill>
    </fill>
    <fill>
      <patternFill patternType="solid">
        <fgColor rgb="FFFFC000"/>
        <bgColor indexed="64"/>
      </patternFill>
    </fill>
    <fill>
      <patternFill patternType="solid">
        <fgColor theme="4"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2F2F2"/>
        <bgColor rgb="FF000000"/>
      </patternFill>
    </fill>
    <fill>
      <patternFill patternType="solid">
        <fgColor rgb="FFFFFF00"/>
        <bgColor rgb="FF000000"/>
      </patternFill>
    </fill>
    <fill>
      <patternFill patternType="solid">
        <fgColor rgb="FFFFC000"/>
        <bgColor rgb="FF000000"/>
      </patternFill>
    </fill>
    <fill>
      <patternFill patternType="solid">
        <fgColor theme="8" tint="-0.249977111117893"/>
        <bgColor indexed="64"/>
      </patternFill>
    </fill>
    <fill>
      <patternFill patternType="solid">
        <fgColor theme="1" tint="0.14999847407452621"/>
        <bgColor indexed="64"/>
      </patternFill>
    </fill>
    <fill>
      <patternFill patternType="solid">
        <fgColor theme="5"/>
        <bgColor indexed="64"/>
      </patternFill>
    </fill>
    <fill>
      <patternFill patternType="solid">
        <fgColor theme="0" tint="-0.249977111117893"/>
        <bgColor indexed="64"/>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4472C4"/>
        <bgColor rgb="FF666699"/>
      </patternFill>
    </fill>
    <fill>
      <patternFill patternType="solid">
        <fgColor rgb="FFF2F2F2"/>
        <bgColor rgb="FFFFFFFF"/>
      </patternFill>
    </fill>
    <fill>
      <patternFill patternType="solid">
        <fgColor rgb="FFFFFFFF"/>
        <bgColor rgb="FFF2F2F2"/>
      </patternFill>
    </fill>
    <fill>
      <patternFill patternType="solid">
        <fgColor theme="4"/>
        <bgColor theme="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9.9978637043366805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499984740745262"/>
        <bgColor indexed="64"/>
      </patternFill>
    </fill>
    <fill>
      <patternFill patternType="solid">
        <fgColor rgb="FF215C98"/>
        <bgColor rgb="FF000000"/>
      </patternFill>
    </fill>
    <fill>
      <patternFill patternType="solid">
        <fgColor theme="6"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medium">
        <color indexed="64"/>
      </bottom>
      <diagonal/>
    </border>
    <border>
      <left/>
      <right/>
      <top/>
      <bottom style="thick">
        <color rgb="FFA6A6A6"/>
      </bottom>
      <diagonal/>
    </border>
    <border>
      <left style="thick">
        <color rgb="FF4D93D9"/>
      </left>
      <right/>
      <top style="thick">
        <color rgb="FF4D93D9"/>
      </top>
      <bottom/>
      <diagonal/>
    </border>
    <border>
      <left style="thin">
        <color rgb="FFBFBFBF"/>
      </left>
      <right style="thin">
        <color rgb="FFBFBFBF"/>
      </right>
      <top style="thick">
        <color rgb="FF4D93D9"/>
      </top>
      <bottom style="thin">
        <color rgb="FFBFBFBF"/>
      </bottom>
      <diagonal/>
    </border>
    <border>
      <left/>
      <right style="thin">
        <color rgb="FFBFBFBF"/>
      </right>
      <top style="thick">
        <color rgb="FF4D93D9"/>
      </top>
      <bottom style="thin">
        <color rgb="FFBFBFBF"/>
      </bottom>
      <diagonal/>
    </border>
    <border>
      <left/>
      <right style="thick">
        <color rgb="FF4D93D9"/>
      </right>
      <top style="thick">
        <color rgb="FF4D93D9"/>
      </top>
      <bottom style="thin">
        <color rgb="FFBFBFBF"/>
      </bottom>
      <diagonal/>
    </border>
    <border>
      <left style="thick">
        <color rgb="FF4D93D9"/>
      </left>
      <right style="thin">
        <color rgb="FFBFBFBF"/>
      </right>
      <top style="thin">
        <color rgb="FFBFBFBF"/>
      </top>
      <bottom style="thin">
        <color rgb="FFBFBFBF"/>
      </bottom>
      <diagonal/>
    </border>
    <border>
      <left/>
      <right style="thick">
        <color rgb="FF4D93D9"/>
      </right>
      <top/>
      <bottom style="thin">
        <color indexed="64"/>
      </bottom>
      <diagonal/>
    </border>
    <border>
      <left style="thick">
        <color rgb="FF4D93D9"/>
      </left>
      <right style="thin">
        <color rgb="FFBFBFBF"/>
      </right>
      <top/>
      <bottom style="thick">
        <color rgb="FF4D93D9"/>
      </bottom>
      <diagonal/>
    </border>
    <border>
      <left/>
      <right style="thin">
        <color indexed="64"/>
      </right>
      <top/>
      <bottom style="thick">
        <color rgb="FF4D93D9"/>
      </bottom>
      <diagonal/>
    </border>
    <border>
      <left/>
      <right style="thick">
        <color rgb="FF4D93D9"/>
      </right>
      <top/>
      <bottom style="thick">
        <color rgb="FF4D93D9"/>
      </bottom>
      <diagonal/>
    </border>
    <border>
      <left style="thick">
        <color rgb="FF4D93D9"/>
      </left>
      <right style="thick">
        <color rgb="FF4D93D9"/>
      </right>
      <top style="thick">
        <color rgb="FF4D93D9"/>
      </top>
      <bottom style="thick">
        <color rgb="FF4D93D9"/>
      </bottom>
      <diagonal/>
    </border>
    <border>
      <left/>
      <right/>
      <top style="thick">
        <color rgb="FFA6A6A6"/>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AAAAAA"/>
      </left>
      <right style="thin">
        <color rgb="FFAAAAAA"/>
      </right>
      <top style="thin">
        <color rgb="FFAAAAAA"/>
      </top>
      <bottom style="thin">
        <color rgb="FFAAAAAA"/>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ck">
        <color theme="3" tint="0.24994659260841701"/>
      </left>
      <right style="thin">
        <color indexed="64"/>
      </right>
      <top style="thick">
        <color theme="3" tint="0.24994659260841701"/>
      </top>
      <bottom style="thin">
        <color indexed="64"/>
      </bottom>
      <diagonal/>
    </border>
    <border>
      <left style="thin">
        <color indexed="64"/>
      </left>
      <right style="thick">
        <color theme="3" tint="0.24994659260841701"/>
      </right>
      <top style="thick">
        <color theme="3" tint="0.24994659260841701"/>
      </top>
      <bottom style="thin">
        <color indexed="64"/>
      </bottom>
      <diagonal/>
    </border>
    <border>
      <left style="thick">
        <color theme="3" tint="0.24994659260841701"/>
      </left>
      <right style="thin">
        <color indexed="64"/>
      </right>
      <top style="thin">
        <color indexed="64"/>
      </top>
      <bottom style="thin">
        <color indexed="64"/>
      </bottom>
      <diagonal/>
    </border>
    <border>
      <left style="thin">
        <color indexed="64"/>
      </left>
      <right style="thick">
        <color theme="3" tint="0.24994659260841701"/>
      </right>
      <top style="thin">
        <color indexed="64"/>
      </top>
      <bottom style="thin">
        <color indexed="64"/>
      </bottom>
      <diagonal/>
    </border>
    <border>
      <left style="thick">
        <color theme="3" tint="0.24994659260841701"/>
      </left>
      <right style="thin">
        <color indexed="64"/>
      </right>
      <top style="thin">
        <color indexed="64"/>
      </top>
      <bottom style="thick">
        <color theme="3" tint="0.24994659260841701"/>
      </bottom>
      <diagonal/>
    </border>
    <border>
      <left style="thin">
        <color indexed="64"/>
      </left>
      <right style="thick">
        <color theme="3" tint="0.24994659260841701"/>
      </right>
      <top style="thin">
        <color indexed="64"/>
      </top>
      <bottom style="thick">
        <color theme="3" tint="0.24994659260841701"/>
      </bottom>
      <diagonal/>
    </border>
    <border>
      <left/>
      <right/>
      <top style="hair">
        <color indexed="64"/>
      </top>
      <bottom style="hair">
        <color indexed="64"/>
      </bottom>
      <diagonal/>
    </border>
    <border>
      <left/>
      <right/>
      <top style="dotted">
        <color auto="1"/>
      </top>
      <bottom style="dotted">
        <color auto="1"/>
      </bottom>
      <diagonal/>
    </border>
    <border>
      <left style="thin">
        <color indexed="64"/>
      </left>
      <right style="thin">
        <color indexed="64"/>
      </right>
      <top/>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thin">
        <color rgb="FFFF0000"/>
      </bottom>
      <diagonal/>
    </border>
    <border>
      <left style="thin">
        <color rgb="FFAAAAAA"/>
      </left>
      <right style="thin">
        <color rgb="FFAAAAAA"/>
      </right>
      <top/>
      <bottom/>
      <diagonal/>
    </border>
    <border>
      <left/>
      <right/>
      <top style="thin">
        <color rgb="FFFF0000"/>
      </top>
      <bottom style="thin">
        <color rgb="FFFF0000"/>
      </bottom>
      <diagonal/>
    </border>
    <border>
      <left/>
      <right/>
      <top style="hair">
        <color indexed="64"/>
      </top>
      <bottom/>
      <diagonal/>
    </border>
    <border>
      <left/>
      <right/>
      <top style="thin">
        <color indexed="64"/>
      </top>
      <bottom style="thin">
        <color theme="3" tint="0.249977111117893"/>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medium">
        <color theme="3" tint="0.249977111117893"/>
      </right>
      <top style="thin">
        <color theme="3" tint="0.249977111117893"/>
      </top>
      <bottom style="medium">
        <color theme="3" tint="0.249977111117893"/>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74" fillId="0" borderId="0" applyNumberFormat="0" applyFill="0" applyBorder="0" applyAlignment="0" applyProtection="0"/>
  </cellStyleXfs>
  <cellXfs count="512">
    <xf numFmtId="0" fontId="0" fillId="0" borderId="0" xfId="0"/>
    <xf numFmtId="14" fontId="0" fillId="0" borderId="0" xfId="0" applyNumberFormat="1"/>
    <xf numFmtId="9" fontId="0" fillId="0" borderId="0" xfId="0" applyNumberFormat="1"/>
    <xf numFmtId="0" fontId="0" fillId="2" borderId="0" xfId="0" applyFill="1"/>
    <xf numFmtId="0" fontId="0" fillId="4" borderId="0" xfId="0" applyFill="1"/>
    <xf numFmtId="0" fontId="0" fillId="0" borderId="0" xfId="0">
      <extLst>
        <ext xmlns:xfpb="http://schemas.microsoft.com/office/spreadsheetml/2022/featurepropertybag" uri="{C7286773-470A-42A8-94C5-96B5CB345126}">
          <xfpb:xfComplement i="0"/>
        </ext>
      </extLst>
    </xf>
    <xf numFmtId="0" fontId="0" fillId="0" borderId="0" xfId="0" applyAlignment="1">
      <alignment horizontal="center"/>
    </xf>
    <xf numFmtId="9" fontId="0" fillId="0" borderId="0" xfId="2" applyFont="1"/>
    <xf numFmtId="0" fontId="0" fillId="0" borderId="1" xfId="0" applyBorder="1" applyAlignment="1">
      <alignment horizontal="center"/>
    </xf>
    <xf numFmtId="0" fontId="0" fillId="4" borderId="0" xfId="0" applyFill="1" applyAlignment="1">
      <alignment horizontal="center"/>
    </xf>
    <xf numFmtId="0" fontId="5" fillId="0" borderId="0" xfId="0" applyFont="1"/>
    <xf numFmtId="0" fontId="4" fillId="4" borderId="0" xfId="0" applyFont="1" applyFill="1"/>
    <xf numFmtId="0" fontId="3" fillId="4" borderId="0" xfId="0" applyFont="1" applyFill="1" applyAlignment="1">
      <alignment horizontal="center"/>
    </xf>
    <xf numFmtId="0" fontId="3" fillId="4" borderId="0" xfId="0" applyFont="1" applyFill="1" applyAlignment="1">
      <alignment horizontal="right"/>
    </xf>
    <xf numFmtId="0" fontId="2" fillId="4" borderId="0" xfId="0" applyFont="1" applyFill="1"/>
    <xf numFmtId="165" fontId="9" fillId="0" borderId="0" xfId="0" applyNumberFormat="1" applyFont="1"/>
    <xf numFmtId="0" fontId="0" fillId="0" borderId="15" xfId="0" applyBorder="1" applyAlignment="1">
      <alignment horizontal="center"/>
    </xf>
    <xf numFmtId="0" fontId="0" fillId="10" borderId="0" xfId="0" applyFill="1"/>
    <xf numFmtId="0" fontId="0" fillId="11" borderId="0" xfId="0" applyFill="1"/>
    <xf numFmtId="0" fontId="13" fillId="9" borderId="0" xfId="0" applyFont="1" applyFill="1" applyAlignment="1">
      <alignment horizontal="center" vertical="center"/>
    </xf>
    <xf numFmtId="0" fontId="13" fillId="10" borderId="0" xfId="0" applyFont="1" applyFill="1" applyAlignment="1">
      <alignment horizontal="center"/>
    </xf>
    <xf numFmtId="0" fontId="0" fillId="0" borderId="0" xfId="0" applyAlignment="1">
      <alignment horizontal="right"/>
    </xf>
    <xf numFmtId="0" fontId="0" fillId="0" borderId="1" xfId="0" applyBorder="1"/>
    <xf numFmtId="0" fontId="15" fillId="0" borderId="1" xfId="0" applyFont="1" applyBorder="1" applyAlignment="1">
      <alignment horizontal="center"/>
    </xf>
    <xf numFmtId="0" fontId="16" fillId="0" borderId="1" xfId="0" applyFont="1" applyBorder="1" applyAlignment="1">
      <alignment horizontal="center"/>
    </xf>
    <xf numFmtId="0" fontId="5" fillId="7" borderId="0" xfId="0" applyFont="1" applyFill="1" applyAlignment="1">
      <alignment horizontal="center"/>
    </xf>
    <xf numFmtId="0" fontId="10" fillId="0" borderId="0" xfId="0" applyFont="1"/>
    <xf numFmtId="0" fontId="11" fillId="0" borderId="17" xfId="0" applyFont="1" applyBorder="1"/>
    <xf numFmtId="0" fontId="11" fillId="0" borderId="0" xfId="0" applyFont="1" applyAlignment="1">
      <alignment horizontal="right"/>
    </xf>
    <xf numFmtId="0" fontId="11" fillId="0" borderId="0" xfId="0" applyFont="1"/>
    <xf numFmtId="164" fontId="11" fillId="0" borderId="0" xfId="0" applyNumberFormat="1" applyFont="1"/>
    <xf numFmtId="44" fontId="11" fillId="0" borderId="0" xfId="0" applyNumberFormat="1" applyFont="1"/>
    <xf numFmtId="14" fontId="11" fillId="0" borderId="0" xfId="0" applyNumberFormat="1" applyFont="1"/>
    <xf numFmtId="9" fontId="11" fillId="0" borderId="0" xfId="0" applyNumberFormat="1" applyFont="1"/>
    <xf numFmtId="0" fontId="18" fillId="0" borderId="0" xfId="0" applyFont="1" applyAlignment="1">
      <alignment horizontal="center"/>
    </xf>
    <xf numFmtId="0" fontId="0" fillId="0" borderId="0" xfId="0" applyAlignment="1">
      <alignment horizontal="left"/>
    </xf>
    <xf numFmtId="0" fontId="19" fillId="0" borderId="0" xfId="0" applyFont="1" applyAlignment="1">
      <alignment horizontal="left"/>
    </xf>
    <xf numFmtId="0" fontId="20" fillId="0" borderId="0" xfId="0" applyFont="1"/>
    <xf numFmtId="0" fontId="21" fillId="0" borderId="18" xfId="0" applyFont="1" applyBorder="1" applyAlignment="1">
      <alignment horizontal="center"/>
    </xf>
    <xf numFmtId="0" fontId="21" fillId="0" borderId="18" xfId="0" applyFont="1" applyBorder="1"/>
    <xf numFmtId="0" fontId="22" fillId="0" borderId="18" xfId="0" applyFont="1" applyBorder="1" applyAlignment="1">
      <alignment horizontal="center"/>
    </xf>
    <xf numFmtId="0" fontId="23" fillId="0" borderId="0" xfId="0" applyFont="1" applyAlignment="1">
      <alignment horizontal="center"/>
    </xf>
    <xf numFmtId="0" fontId="21" fillId="0" borderId="0" xfId="0" applyFont="1" applyAlignment="1">
      <alignment horizontal="center"/>
    </xf>
    <xf numFmtId="0" fontId="21" fillId="0" borderId="0" xfId="0" applyFont="1"/>
    <xf numFmtId="0" fontId="24" fillId="0" borderId="0" xfId="0" applyFont="1" applyAlignment="1">
      <alignment horizontal="center"/>
    </xf>
    <xf numFmtId="0" fontId="25" fillId="0" borderId="0" xfId="0" applyFont="1" applyAlignment="1">
      <alignment horizontal="center"/>
    </xf>
    <xf numFmtId="0" fontId="20" fillId="0" borderId="19" xfId="0" applyFont="1" applyBorder="1" applyAlignment="1">
      <alignment horizontal="center"/>
    </xf>
    <xf numFmtId="0" fontId="20" fillId="12" borderId="20" xfId="0" applyFont="1" applyFill="1" applyBorder="1" applyAlignment="1">
      <alignment horizontal="center"/>
    </xf>
    <xf numFmtId="0" fontId="20" fillId="12" borderId="21" xfId="0" applyFont="1" applyFill="1" applyBorder="1" applyAlignment="1">
      <alignment horizontal="center"/>
    </xf>
    <xf numFmtId="0" fontId="20" fillId="12" borderId="22" xfId="0" applyFont="1" applyFill="1" applyBorder="1" applyAlignment="1">
      <alignment horizontal="center"/>
    </xf>
    <xf numFmtId="0" fontId="20" fillId="12" borderId="23" xfId="0" applyFont="1" applyFill="1" applyBorder="1" applyAlignment="1">
      <alignment horizontal="center"/>
    </xf>
    <xf numFmtId="0" fontId="20" fillId="13" borderId="7" xfId="0" applyFont="1" applyFill="1" applyBorder="1" applyAlignment="1">
      <alignment horizontal="center"/>
    </xf>
    <xf numFmtId="0" fontId="20" fillId="0" borderId="7" xfId="0" applyFont="1" applyBorder="1" applyAlignment="1">
      <alignment horizontal="center"/>
    </xf>
    <xf numFmtId="0" fontId="20" fillId="0" borderId="24" xfId="0" applyFont="1" applyBorder="1" applyAlignment="1">
      <alignment horizontal="center"/>
    </xf>
    <xf numFmtId="0" fontId="20" fillId="12" borderId="25" xfId="0" applyFont="1" applyFill="1" applyBorder="1" applyAlignment="1">
      <alignment horizontal="center"/>
    </xf>
    <xf numFmtId="0" fontId="20" fillId="0" borderId="26" xfId="0" applyFont="1" applyBorder="1" applyAlignment="1">
      <alignment horizontal="center"/>
    </xf>
    <xf numFmtId="0" fontId="20" fillId="14" borderId="27" xfId="0" applyFont="1" applyFill="1" applyBorder="1" applyAlignment="1">
      <alignment horizontal="center"/>
    </xf>
    <xf numFmtId="0" fontId="20" fillId="13" borderId="0" xfId="0" applyFont="1" applyFill="1" applyAlignment="1">
      <alignment horizontal="center"/>
    </xf>
    <xf numFmtId="0" fontId="20" fillId="14" borderId="0" xfId="0" applyFont="1" applyFill="1" applyAlignment="1">
      <alignment horizontal="center"/>
    </xf>
    <xf numFmtId="0" fontId="20" fillId="0" borderId="28" xfId="0" applyFont="1" applyBorder="1" applyAlignment="1">
      <alignment horizontal="center"/>
    </xf>
    <xf numFmtId="0" fontId="24" fillId="0" borderId="29" xfId="0" applyFont="1" applyBorder="1" applyAlignment="1">
      <alignment horizontal="center"/>
    </xf>
    <xf numFmtId="0" fontId="20" fillId="0" borderId="0" xfId="0" applyFont="1" applyAlignment="1">
      <alignment horizontal="center"/>
    </xf>
    <xf numFmtId="0" fontId="15" fillId="0" borderId="0" xfId="0" applyFont="1" applyAlignment="1">
      <alignment horizontal="center"/>
    </xf>
    <xf numFmtId="0" fontId="26" fillId="0" borderId="0" xfId="0" applyFont="1" applyAlignment="1">
      <alignment horizontal="center"/>
    </xf>
    <xf numFmtId="0" fontId="0" fillId="0" borderId="0" xfId="0" quotePrefix="1" applyAlignment="1">
      <alignment horizontal="center"/>
    </xf>
    <xf numFmtId="166" fontId="15" fillId="0" borderId="0" xfId="0" applyNumberFormat="1" applyFont="1" applyAlignment="1">
      <alignment horizontal="center"/>
    </xf>
    <xf numFmtId="0" fontId="16" fillId="0" borderId="0" xfId="0" applyFont="1" applyAlignment="1">
      <alignment horizontal="center"/>
    </xf>
    <xf numFmtId="0" fontId="16" fillId="0" borderId="0" xfId="0" applyFont="1"/>
    <xf numFmtId="0" fontId="3" fillId="6" borderId="0" xfId="0" applyFont="1" applyFill="1" applyAlignment="1">
      <alignment horizontal="center" wrapText="1"/>
    </xf>
    <xf numFmtId="0" fontId="15" fillId="0" borderId="0" xfId="0" quotePrefix="1" applyFont="1" applyAlignment="1">
      <alignment horizontal="center"/>
    </xf>
    <xf numFmtId="0" fontId="27" fillId="0" borderId="0" xfId="0" applyFont="1" applyAlignment="1">
      <alignment horizontal="right"/>
    </xf>
    <xf numFmtId="0" fontId="3" fillId="15" borderId="1" xfId="0" applyFont="1" applyFill="1" applyBorder="1" applyAlignment="1">
      <alignment horizontal="center"/>
    </xf>
    <xf numFmtId="0" fontId="3" fillId="6" borderId="1" xfId="0" applyFont="1" applyFill="1" applyBorder="1" applyAlignment="1">
      <alignment horizontal="center"/>
    </xf>
    <xf numFmtId="0" fontId="3" fillId="4" borderId="1" xfId="0" applyFont="1" applyFill="1" applyBorder="1" applyAlignment="1">
      <alignment horizontal="center"/>
    </xf>
    <xf numFmtId="1" fontId="0" fillId="9" borderId="1" xfId="0" applyNumberFormat="1" applyFill="1" applyBorder="1" applyAlignment="1">
      <alignment horizontal="center"/>
    </xf>
    <xf numFmtId="0" fontId="28" fillId="0" borderId="0" xfId="0" quotePrefix="1" applyFont="1" applyAlignment="1">
      <alignment horizontal="center"/>
    </xf>
    <xf numFmtId="0" fontId="3" fillId="16" borderId="0" xfId="0" applyFont="1" applyFill="1" applyAlignment="1">
      <alignment horizontal="center"/>
    </xf>
    <xf numFmtId="0" fontId="26" fillId="0" borderId="0" xfId="0" applyFont="1"/>
    <xf numFmtId="0" fontId="0" fillId="0" borderId="10" xfId="0" applyBorder="1" applyAlignment="1">
      <alignment horizontal="center"/>
    </xf>
    <xf numFmtId="0" fontId="0" fillId="0" borderId="31" xfId="0" applyBorder="1" applyAlignment="1">
      <alignment horizontal="center"/>
    </xf>
    <xf numFmtId="0" fontId="0" fillId="7" borderId="30" xfId="0" applyFill="1" applyBorder="1" applyAlignment="1">
      <alignment horizontal="center"/>
    </xf>
    <xf numFmtId="1" fontId="0" fillId="7" borderId="30" xfId="0" applyNumberFormat="1" applyFill="1" applyBorder="1" applyAlignment="1">
      <alignment horizontal="center"/>
    </xf>
    <xf numFmtId="0" fontId="0" fillId="0" borderId="8" xfId="0" applyBorder="1" applyAlignment="1">
      <alignment vertical="center" wrapText="1"/>
    </xf>
    <xf numFmtId="0" fontId="0" fillId="0" borderId="0" xfId="0" applyAlignment="1">
      <alignment vertical="center" wrapText="1"/>
    </xf>
    <xf numFmtId="0" fontId="3" fillId="0" borderId="0" xfId="0" applyFont="1" applyAlignment="1">
      <alignment horizontal="center"/>
    </xf>
    <xf numFmtId="0" fontId="30" fillId="0" borderId="0" xfId="0" applyFont="1"/>
    <xf numFmtId="20" fontId="0" fillId="0" borderId="0" xfId="0" quotePrefix="1" applyNumberFormat="1" applyAlignment="1">
      <alignment horizontal="center"/>
    </xf>
    <xf numFmtId="0" fontId="0" fillId="0" borderId="0" xfId="0" quotePrefix="1" applyAlignment="1">
      <alignment horizontal="center" vertical="center"/>
    </xf>
    <xf numFmtId="0" fontId="0" fillId="0" borderId="0" xfId="0" quotePrefix="1" applyAlignment="1">
      <alignment horizontal="right"/>
    </xf>
    <xf numFmtId="0" fontId="31" fillId="0" borderId="0" xfId="0" applyFont="1"/>
    <xf numFmtId="0" fontId="6" fillId="8" borderId="1" xfId="0" applyFont="1" applyFill="1" applyBorder="1" applyAlignment="1">
      <alignment horizontal="center"/>
    </xf>
    <xf numFmtId="0" fontId="6" fillId="8" borderId="1" xfId="0" applyFont="1" applyFill="1" applyBorder="1" applyAlignment="1">
      <alignment horizontal="right"/>
    </xf>
    <xf numFmtId="0" fontId="6" fillId="8" borderId="14" xfId="0" applyFont="1" applyFill="1" applyBorder="1" applyAlignment="1">
      <alignment horizontal="center"/>
    </xf>
    <xf numFmtId="0" fontId="6" fillId="8" borderId="11" xfId="0" applyFont="1" applyFill="1" applyBorder="1" applyAlignment="1">
      <alignment horizontal="right"/>
    </xf>
    <xf numFmtId="0" fontId="33" fillId="0" borderId="1" xfId="0" applyFont="1" applyBorder="1" applyAlignment="1">
      <alignment horizontal="center"/>
    </xf>
    <xf numFmtId="0" fontId="12" fillId="0" borderId="0" xfId="0" applyFont="1" applyAlignment="1">
      <alignment horizontal="center"/>
    </xf>
    <xf numFmtId="0" fontId="12" fillId="0" borderId="0" xfId="0" applyFont="1"/>
    <xf numFmtId="0" fontId="12" fillId="0" borderId="1" xfId="0" applyFont="1" applyBorder="1" applyAlignment="1">
      <alignment horizontal="center"/>
    </xf>
    <xf numFmtId="0" fontId="12" fillId="0" borderId="1" xfId="0" applyFont="1" applyBorder="1"/>
    <xf numFmtId="0" fontId="33" fillId="0" borderId="0" xfId="0" applyFont="1"/>
    <xf numFmtId="0" fontId="12" fillId="18" borderId="33" xfId="0" applyFont="1" applyFill="1" applyBorder="1" applyAlignment="1">
      <alignment horizontal="center"/>
    </xf>
    <xf numFmtId="0" fontId="12" fillId="18" borderId="34" xfId="0" applyFont="1" applyFill="1" applyBorder="1" applyAlignment="1">
      <alignment horizontal="center"/>
    </xf>
    <xf numFmtId="0" fontId="12" fillId="18" borderId="35" xfId="0" applyFont="1" applyFill="1" applyBorder="1" applyAlignment="1">
      <alignment horizontal="center"/>
    </xf>
    <xf numFmtId="0" fontId="12" fillId="18" borderId="0" xfId="0" applyFont="1" applyFill="1" applyAlignment="1">
      <alignment horizontal="center"/>
    </xf>
    <xf numFmtId="0" fontId="12" fillId="18" borderId="36" xfId="0" applyFont="1" applyFill="1" applyBorder="1" applyAlignment="1">
      <alignment horizontal="center"/>
    </xf>
    <xf numFmtId="0" fontId="6" fillId="8" borderId="14" xfId="0" applyFont="1" applyFill="1" applyBorder="1" applyAlignment="1">
      <alignment horizontal="right"/>
    </xf>
    <xf numFmtId="0" fontId="10" fillId="0" borderId="11" xfId="0" applyFont="1" applyBorder="1" applyAlignment="1">
      <alignment horizontal="center"/>
    </xf>
    <xf numFmtId="0" fontId="10" fillId="0" borderId="7" xfId="0" applyFont="1" applyBorder="1" applyAlignment="1">
      <alignment horizontal="center"/>
    </xf>
    <xf numFmtId="165" fontId="0" fillId="0" borderId="0" xfId="0" applyNumberFormat="1"/>
    <xf numFmtId="0" fontId="9" fillId="0" borderId="0" xfId="0" applyFont="1"/>
    <xf numFmtId="0" fontId="0" fillId="19" borderId="0" xfId="0" applyFill="1"/>
    <xf numFmtId="0" fontId="32" fillId="0" borderId="0" xfId="0" applyFont="1"/>
    <xf numFmtId="165" fontId="34" fillId="0" borderId="0" xfId="0" applyNumberFormat="1" applyFont="1"/>
    <xf numFmtId="0" fontId="3" fillId="4" borderId="37" xfId="0" applyFont="1" applyFill="1" applyBorder="1" applyAlignment="1">
      <alignment horizontal="right"/>
    </xf>
    <xf numFmtId="165" fontId="9" fillId="0" borderId="37" xfId="0" applyNumberFormat="1" applyFont="1" applyBorder="1"/>
    <xf numFmtId="44" fontId="0" fillId="0" borderId="0" xfId="1" applyFont="1"/>
    <xf numFmtId="0" fontId="2" fillId="19" borderId="0" xfId="0" applyFont="1" applyFill="1"/>
    <xf numFmtId="0" fontId="5" fillId="5" borderId="0" xfId="0" applyFont="1" applyFill="1"/>
    <xf numFmtId="9" fontId="15" fillId="5" borderId="0" xfId="2" applyFont="1" applyFill="1" applyAlignment="1">
      <alignment horizontal="center"/>
    </xf>
    <xf numFmtId="9" fontId="0" fillId="0" borderId="0" xfId="0" applyNumberFormat="1" applyAlignment="1">
      <alignment horizontal="center"/>
    </xf>
    <xf numFmtId="0" fontId="0" fillId="0" borderId="0" xfId="0" applyAlignment="1">
      <alignment vertical="center"/>
    </xf>
    <xf numFmtId="167" fontId="0" fillId="0" borderId="0" xfId="0" applyNumberFormat="1"/>
    <xf numFmtId="167" fontId="0" fillId="0" borderId="41" xfId="0" applyNumberFormat="1" applyBorder="1"/>
    <xf numFmtId="0" fontId="0" fillId="21" borderId="38" xfId="0" applyFill="1" applyBorder="1"/>
    <xf numFmtId="0" fontId="0" fillId="21" borderId="40" xfId="0" applyFill="1" applyBorder="1"/>
    <xf numFmtId="167" fontId="0" fillId="0" borderId="39" xfId="0" applyNumberFormat="1" applyBorder="1"/>
    <xf numFmtId="0" fontId="5" fillId="18" borderId="43" xfId="0" applyFont="1" applyFill="1" applyBorder="1"/>
    <xf numFmtId="167" fontId="0" fillId="0" borderId="42" xfId="0" applyNumberFormat="1" applyBorder="1"/>
    <xf numFmtId="0" fontId="36" fillId="9" borderId="0" xfId="0" applyFont="1" applyFill="1" applyAlignment="1">
      <alignment vertical="center"/>
    </xf>
    <xf numFmtId="0" fontId="15" fillId="20" borderId="47" xfId="0" applyFont="1" applyFill="1" applyBorder="1" applyAlignment="1">
      <alignment horizontal="center" vertical="center"/>
    </xf>
    <xf numFmtId="0" fontId="15" fillId="20" borderId="48" xfId="0" applyFont="1" applyFill="1" applyBorder="1" applyAlignment="1">
      <alignment horizontal="center" vertical="center"/>
    </xf>
    <xf numFmtId="0" fontId="5" fillId="18" borderId="49" xfId="0" applyFont="1" applyFill="1" applyBorder="1" applyAlignment="1">
      <alignment horizontal="center" vertical="center"/>
    </xf>
    <xf numFmtId="0" fontId="15" fillId="20" borderId="50" xfId="0" applyFont="1" applyFill="1" applyBorder="1" applyAlignment="1">
      <alignment horizontal="center" vertical="center"/>
    </xf>
    <xf numFmtId="0" fontId="5" fillId="18" borderId="50" xfId="0" applyFont="1" applyFill="1" applyBorder="1" applyAlignment="1">
      <alignment horizontal="center" vertical="center"/>
    </xf>
    <xf numFmtId="0" fontId="15" fillId="0" borderId="0" xfId="0" applyFont="1" applyAlignment="1">
      <alignment vertical="center"/>
    </xf>
    <xf numFmtId="0" fontId="37" fillId="22" borderId="51" xfId="0" applyFont="1" applyFill="1" applyBorder="1" applyAlignment="1">
      <alignment horizontal="center" vertical="center"/>
    </xf>
    <xf numFmtId="0" fontId="38" fillId="23" borderId="51" xfId="0" applyFont="1" applyFill="1" applyBorder="1" applyAlignment="1">
      <alignment horizontal="left"/>
    </xf>
    <xf numFmtId="0" fontId="38" fillId="23" borderId="51" xfId="0" applyFont="1" applyFill="1" applyBorder="1" applyAlignment="1">
      <alignment horizontal="center"/>
    </xf>
    <xf numFmtId="0" fontId="38" fillId="24" borderId="51" xfId="0" applyFont="1" applyFill="1" applyBorder="1" applyAlignment="1">
      <alignment horizontal="left"/>
    </xf>
    <xf numFmtId="0" fontId="38" fillId="24" borderId="51" xfId="0" applyFont="1" applyFill="1" applyBorder="1" applyAlignment="1">
      <alignment horizontal="center"/>
    </xf>
    <xf numFmtId="168" fontId="38" fillId="23" borderId="51" xfId="0" applyNumberFormat="1" applyFont="1" applyFill="1" applyBorder="1" applyAlignment="1">
      <alignment horizontal="center"/>
    </xf>
    <xf numFmtId="168" fontId="38" fillId="24" borderId="51" xfId="0" applyNumberFormat="1" applyFont="1" applyFill="1" applyBorder="1" applyAlignment="1">
      <alignment horizontal="center"/>
    </xf>
    <xf numFmtId="0" fontId="39" fillId="4" borderId="0" xfId="0" applyFont="1" applyFill="1"/>
    <xf numFmtId="0" fontId="35" fillId="25" borderId="52" xfId="0" applyFont="1" applyFill="1" applyBorder="1"/>
    <xf numFmtId="0" fontId="35" fillId="25" borderId="53" xfId="0" applyFont="1" applyFill="1" applyBorder="1"/>
    <xf numFmtId="0" fontId="0" fillId="0" borderId="52" xfId="0" applyBorder="1"/>
    <xf numFmtId="0" fontId="35" fillId="25" borderId="54" xfId="0" applyFont="1" applyFill="1" applyBorder="1"/>
    <xf numFmtId="0" fontId="0" fillId="0" borderId="0" xfId="2" applyNumberFormat="1" applyFont="1"/>
    <xf numFmtId="0" fontId="5" fillId="0" borderId="0" xfId="0" applyFont="1" applyAlignment="1">
      <alignment horizontal="right"/>
    </xf>
    <xf numFmtId="0" fontId="0" fillId="9" borderId="0" xfId="0" applyFill="1" applyAlignment="1">
      <alignment horizontal="center"/>
    </xf>
    <xf numFmtId="0" fontId="0" fillId="0" borderId="55" xfId="0" applyBorder="1"/>
    <xf numFmtId="0" fontId="10" fillId="0" borderId="0" xfId="0" quotePrefix="1" applyFont="1"/>
    <xf numFmtId="0" fontId="0" fillId="8" borderId="0" xfId="0" applyFill="1"/>
    <xf numFmtId="0" fontId="14" fillId="8" borderId="0" xfId="0" applyFont="1" applyFill="1" applyAlignment="1">
      <alignment horizontal="center"/>
    </xf>
    <xf numFmtId="0" fontId="8" fillId="8" borderId="0" xfId="0" applyFont="1" applyFill="1" applyAlignment="1">
      <alignment horizontal="center"/>
    </xf>
    <xf numFmtId="0" fontId="11" fillId="0" borderId="17" xfId="0" applyFont="1" applyBorder="1" applyAlignment="1">
      <alignment horizontal="right"/>
    </xf>
    <xf numFmtId="0" fontId="0" fillId="0" borderId="9" xfId="0" applyBorder="1"/>
    <xf numFmtId="8" fontId="0" fillId="0" borderId="0" xfId="0" applyNumberFormat="1" applyAlignment="1">
      <alignment horizontal="center"/>
    </xf>
    <xf numFmtId="0" fontId="43" fillId="0" borderId="0" xfId="0" applyFont="1"/>
    <xf numFmtId="0" fontId="0" fillId="0" borderId="0" xfId="0" quotePrefix="1"/>
    <xf numFmtId="0" fontId="5" fillId="0" borderId="0" xfId="0" applyFont="1" applyAlignment="1">
      <alignment horizontal="center"/>
    </xf>
    <xf numFmtId="2" fontId="0" fillId="0" borderId="0" xfId="0" applyNumberFormat="1"/>
    <xf numFmtId="0" fontId="15" fillId="0" borderId="0" xfId="0" applyFont="1"/>
    <xf numFmtId="0" fontId="6" fillId="4" borderId="58" xfId="0" applyFont="1" applyFill="1" applyBorder="1" applyAlignment="1">
      <alignment horizontal="center"/>
    </xf>
    <xf numFmtId="1" fontId="31" fillId="0" borderId="39" xfId="0" applyNumberFormat="1" applyFont="1" applyBorder="1" applyAlignment="1">
      <alignment horizontal="center"/>
    </xf>
    <xf numFmtId="171" fontId="31" fillId="0" borderId="40" xfId="0" applyNumberFormat="1" applyFont="1" applyBorder="1" applyAlignment="1">
      <alignment horizontal="center"/>
    </xf>
    <xf numFmtId="1" fontId="31" fillId="0" borderId="42" xfId="0" applyNumberFormat="1" applyFont="1" applyBorder="1" applyAlignment="1">
      <alignment horizontal="center"/>
    </xf>
    <xf numFmtId="172" fontId="10" fillId="0" borderId="0" xfId="0" applyNumberFormat="1" applyFont="1" applyAlignment="1">
      <alignment horizontal="center"/>
    </xf>
    <xf numFmtId="174" fontId="31" fillId="0" borderId="40" xfId="0" applyNumberFormat="1" applyFont="1" applyBorder="1" applyAlignment="1">
      <alignment horizontal="center"/>
    </xf>
    <xf numFmtId="49" fontId="10" fillId="0" borderId="0" xfId="0" applyNumberFormat="1" applyFont="1"/>
    <xf numFmtId="175" fontId="5" fillId="0" borderId="0" xfId="0" applyNumberFormat="1" applyFont="1"/>
    <xf numFmtId="14" fontId="0" fillId="0" borderId="0" xfId="0" applyNumberFormat="1" applyAlignment="1">
      <alignment horizontal="center"/>
    </xf>
    <xf numFmtId="179" fontId="0" fillId="0" borderId="0" xfId="0" applyNumberFormat="1"/>
    <xf numFmtId="0" fontId="47" fillId="0" borderId="0" xfId="0" applyFont="1"/>
    <xf numFmtId="175" fontId="6" fillId="8" borderId="61" xfId="0" applyNumberFormat="1" applyFont="1" applyFill="1" applyBorder="1" applyAlignment="1">
      <alignment horizontal="center"/>
    </xf>
    <xf numFmtId="0" fontId="6" fillId="8" borderId="62" xfId="0" applyFont="1" applyFill="1" applyBorder="1" applyAlignment="1">
      <alignment horizontal="left"/>
    </xf>
    <xf numFmtId="14" fontId="0" fillId="0" borderId="63" xfId="0" applyNumberFormat="1" applyBorder="1" applyAlignment="1">
      <alignment horizontal="center"/>
    </xf>
    <xf numFmtId="0" fontId="0" fillId="0" borderId="64" xfId="0" applyBorder="1"/>
    <xf numFmtId="170" fontId="0" fillId="0" borderId="63" xfId="0" applyNumberFormat="1" applyBorder="1" applyAlignment="1">
      <alignment horizontal="center"/>
    </xf>
    <xf numFmtId="173" fontId="0" fillId="0" borderId="63" xfId="0" applyNumberFormat="1" applyBorder="1" applyAlignment="1">
      <alignment horizontal="center"/>
    </xf>
    <xf numFmtId="174" fontId="0" fillId="0" borderId="63" xfId="0" applyNumberFormat="1" applyBorder="1" applyAlignment="1">
      <alignment horizontal="center"/>
    </xf>
    <xf numFmtId="172" fontId="0" fillId="0" borderId="63" xfId="0" applyNumberFormat="1" applyBorder="1" applyAlignment="1">
      <alignment horizontal="center"/>
    </xf>
    <xf numFmtId="169" fontId="0" fillId="0" borderId="63" xfId="0" applyNumberFormat="1" applyBorder="1" applyAlignment="1">
      <alignment horizontal="center"/>
    </xf>
    <xf numFmtId="177" fontId="0" fillId="0" borderId="63" xfId="0" applyNumberFormat="1" applyBorder="1" applyAlignment="1">
      <alignment horizontal="center"/>
    </xf>
    <xf numFmtId="173" fontId="0" fillId="0" borderId="64" xfId="0" applyNumberFormat="1" applyBorder="1"/>
    <xf numFmtId="178" fontId="0" fillId="0" borderId="63" xfId="0" applyNumberFormat="1" applyBorder="1" applyAlignment="1">
      <alignment horizontal="center"/>
    </xf>
    <xf numFmtId="0" fontId="0" fillId="0" borderId="66" xfId="0" applyBorder="1"/>
    <xf numFmtId="0" fontId="5" fillId="0" borderId="0" xfId="0" applyFont="1" applyAlignment="1">
      <alignment horizontal="centerContinuous"/>
    </xf>
    <xf numFmtId="0" fontId="0" fillId="0" borderId="0" xfId="0" applyAlignment="1">
      <alignment horizontal="centerContinuous"/>
    </xf>
    <xf numFmtId="179" fontId="0" fillId="0" borderId="63" xfId="0" applyNumberFormat="1" applyBorder="1" applyAlignment="1">
      <alignment horizontal="center"/>
    </xf>
    <xf numFmtId="180" fontId="0" fillId="0" borderId="63" xfId="0" applyNumberFormat="1" applyBorder="1" applyAlignment="1">
      <alignment horizontal="center"/>
    </xf>
    <xf numFmtId="181" fontId="0" fillId="0" borderId="65" xfId="0" applyNumberFormat="1" applyBorder="1" applyAlignment="1">
      <alignment horizontal="center"/>
    </xf>
    <xf numFmtId="1" fontId="0" fillId="26" borderId="0" xfId="0" applyNumberFormat="1" applyFill="1"/>
    <xf numFmtId="0" fontId="0" fillId="26" borderId="0" xfId="0" applyFill="1"/>
    <xf numFmtId="0" fontId="0" fillId="26" borderId="0" xfId="0" quotePrefix="1" applyFill="1"/>
    <xf numFmtId="1" fontId="0" fillId="5" borderId="0" xfId="0" applyNumberFormat="1" applyFill="1"/>
    <xf numFmtId="0" fontId="0" fillId="5" borderId="0" xfId="0" applyFill="1"/>
    <xf numFmtId="0" fontId="0" fillId="5" borderId="0" xfId="0" quotePrefix="1" applyFill="1"/>
    <xf numFmtId="167" fontId="0" fillId="26" borderId="45" xfId="0" applyNumberFormat="1" applyFill="1" applyBorder="1"/>
    <xf numFmtId="167" fontId="0" fillId="5" borderId="17" xfId="0" applyNumberFormat="1" applyFill="1" applyBorder="1"/>
    <xf numFmtId="167" fontId="0" fillId="5" borderId="46" xfId="0" applyNumberFormat="1" applyFill="1" applyBorder="1"/>
    <xf numFmtId="1" fontId="0" fillId="27" borderId="0" xfId="0" applyNumberFormat="1" applyFill="1"/>
    <xf numFmtId="0" fontId="0" fillId="27" borderId="0" xfId="0" applyFill="1"/>
    <xf numFmtId="0" fontId="0" fillId="27" borderId="0" xfId="0" quotePrefix="1" applyFill="1"/>
    <xf numFmtId="0" fontId="0" fillId="27" borderId="39" xfId="0" applyFill="1" applyBorder="1"/>
    <xf numFmtId="0" fontId="0" fillId="27" borderId="42" xfId="0" applyFill="1" applyBorder="1"/>
    <xf numFmtId="0" fontId="0" fillId="28" borderId="17" xfId="0" applyFill="1" applyBorder="1"/>
    <xf numFmtId="0" fontId="0" fillId="28" borderId="44" xfId="0" applyFill="1" applyBorder="1"/>
    <xf numFmtId="1" fontId="0" fillId="28" borderId="0" xfId="0" applyNumberFormat="1" applyFill="1"/>
    <xf numFmtId="0" fontId="0" fillId="28" borderId="0" xfId="0" applyFill="1"/>
    <xf numFmtId="0" fontId="0" fillId="28" borderId="0" xfId="0" quotePrefix="1" applyFill="1"/>
    <xf numFmtId="0" fontId="27" fillId="0" borderId="0" xfId="0" applyFont="1"/>
    <xf numFmtId="0" fontId="45" fillId="26" borderId="1" xfId="0" applyFont="1" applyFill="1" applyBorder="1" applyAlignment="1">
      <alignment horizontal="center"/>
    </xf>
    <xf numFmtId="0" fontId="5" fillId="26" borderId="0" xfId="0" applyFont="1" applyFill="1" applyAlignment="1">
      <alignment horizontal="right"/>
    </xf>
    <xf numFmtId="44" fontId="0" fillId="9" borderId="1" xfId="1" applyFont="1" applyFill="1" applyBorder="1"/>
    <xf numFmtId="44" fontId="0" fillId="9" borderId="1" xfId="0" applyNumberFormat="1" applyFill="1" applyBorder="1"/>
    <xf numFmtId="0" fontId="5" fillId="26" borderId="67" xfId="0" applyFont="1" applyFill="1" applyBorder="1" applyAlignment="1">
      <alignment horizontal="right"/>
    </xf>
    <xf numFmtId="44" fontId="0" fillId="9" borderId="13" xfId="0" applyNumberFormat="1" applyFill="1" applyBorder="1"/>
    <xf numFmtId="0" fontId="5" fillId="0" borderId="37" xfId="0" applyFont="1" applyBorder="1" applyAlignment="1">
      <alignment horizontal="right"/>
    </xf>
    <xf numFmtId="44" fontId="5" fillId="9" borderId="37" xfId="0" applyNumberFormat="1" applyFont="1" applyFill="1" applyBorder="1"/>
    <xf numFmtId="0" fontId="0" fillId="0" borderId="13" xfId="0" applyBorder="1" applyAlignment="1">
      <alignment horizontal="right"/>
    </xf>
    <xf numFmtId="14" fontId="2" fillId="4" borderId="0" xfId="0" applyNumberFormat="1" applyFont="1" applyFill="1" applyAlignment="1">
      <alignment textRotation="47"/>
    </xf>
    <xf numFmtId="0" fontId="49" fillId="5" borderId="0" xfId="0" applyFont="1" applyFill="1" applyAlignment="1">
      <alignment horizontal="center"/>
    </xf>
    <xf numFmtId="0" fontId="0" fillId="0" borderId="68" xfId="0" applyBorder="1" applyAlignment="1">
      <alignment horizontal="center"/>
    </xf>
    <xf numFmtId="0" fontId="20" fillId="0" borderId="0" xfId="0" applyFont="1" applyAlignment="1">
      <alignment horizontal="left"/>
    </xf>
    <xf numFmtId="0" fontId="16" fillId="0" borderId="0" xfId="0" applyFont="1" applyAlignment="1">
      <alignment horizontal="right"/>
    </xf>
    <xf numFmtId="0" fontId="50" fillId="0" borderId="0" xfId="0" applyFont="1"/>
    <xf numFmtId="0" fontId="26" fillId="0" borderId="0" xfId="0" applyFont="1" applyAlignment="1">
      <alignment horizontal="right"/>
    </xf>
    <xf numFmtId="164" fontId="0" fillId="0" borderId="0" xfId="0" applyNumberFormat="1"/>
    <xf numFmtId="2" fontId="51" fillId="0" borderId="0" xfId="0" quotePrefix="1" applyNumberFormat="1" applyFont="1"/>
    <xf numFmtId="0" fontId="51" fillId="0" borderId="0" xfId="0" quotePrefix="1" applyFont="1"/>
    <xf numFmtId="0" fontId="28" fillId="0" borderId="0" xfId="0" applyFont="1"/>
    <xf numFmtId="182" fontId="0" fillId="0" borderId="0" xfId="0" applyNumberFormat="1"/>
    <xf numFmtId="3" fontId="0" fillId="0" borderId="0" xfId="0" applyNumberFormat="1"/>
    <xf numFmtId="4" fontId="0" fillId="0" borderId="0" xfId="0" applyNumberFormat="1" applyAlignment="1">
      <alignment horizontal="right"/>
    </xf>
    <xf numFmtId="0" fontId="0" fillId="0" borderId="0" xfId="2" applyNumberFormat="1" applyFont="1" applyAlignment="1">
      <alignment horizontal="center"/>
    </xf>
    <xf numFmtId="2" fontId="0" fillId="0" borderId="0" xfId="2" applyNumberFormat="1" applyFont="1" applyAlignment="1">
      <alignment horizontal="center"/>
    </xf>
    <xf numFmtId="44" fontId="0" fillId="9" borderId="15" xfId="0" applyNumberFormat="1" applyFill="1" applyBorder="1"/>
    <xf numFmtId="44" fontId="0" fillId="9" borderId="16" xfId="0" applyNumberFormat="1" applyFill="1" applyBorder="1"/>
    <xf numFmtId="44" fontId="0" fillId="9" borderId="4" xfId="0" applyNumberFormat="1" applyFill="1" applyBorder="1"/>
    <xf numFmtId="0" fontId="27" fillId="0" borderId="0" xfId="0" quotePrefix="1" applyFont="1"/>
    <xf numFmtId="0" fontId="27" fillId="0" borderId="0" xfId="0" quotePrefix="1" applyFont="1" applyAlignment="1">
      <alignment horizontal="left"/>
    </xf>
    <xf numFmtId="0" fontId="55" fillId="0" borderId="0" xfId="0" applyFont="1" applyAlignment="1">
      <alignment horizontal="center"/>
    </xf>
    <xf numFmtId="0" fontId="16" fillId="0" borderId="9" xfId="0" applyFont="1" applyBorder="1" applyAlignment="1">
      <alignment horizontal="right"/>
    </xf>
    <xf numFmtId="0" fontId="57" fillId="0" borderId="0" xfId="0" applyFont="1" applyAlignment="1">
      <alignment horizontal="left"/>
    </xf>
    <xf numFmtId="0" fontId="15" fillId="0" borderId="0" xfId="0" applyFont="1" applyAlignment="1">
      <alignment horizontal="right" indent="1"/>
    </xf>
    <xf numFmtId="0" fontId="56" fillId="0" borderId="0" xfId="0" applyFont="1" applyAlignment="1">
      <alignment horizontal="right"/>
    </xf>
    <xf numFmtId="0" fontId="15" fillId="0" borderId="0" xfId="0" quotePrefix="1" applyFont="1"/>
    <xf numFmtId="0" fontId="8" fillId="4" borderId="0" xfId="0" applyFont="1" applyFill="1"/>
    <xf numFmtId="0" fontId="59" fillId="0" borderId="0" xfId="0" applyFont="1"/>
    <xf numFmtId="0" fontId="60" fillId="0" borderId="0" xfId="0" applyFont="1"/>
    <xf numFmtId="0" fontId="19" fillId="0" borderId="0" xfId="0" applyFont="1"/>
    <xf numFmtId="0" fontId="59" fillId="0" borderId="0" xfId="0" applyFont="1" applyAlignment="1">
      <alignment horizontal="left"/>
    </xf>
    <xf numFmtId="0" fontId="62" fillId="0" borderId="0" xfId="0" applyFont="1"/>
    <xf numFmtId="0" fontId="54" fillId="9" borderId="1" xfId="0" applyFont="1" applyFill="1" applyBorder="1" applyAlignment="1">
      <alignment horizontal="center"/>
    </xf>
    <xf numFmtId="0" fontId="5" fillId="26" borderId="0" xfId="0" applyFont="1" applyFill="1"/>
    <xf numFmtId="0" fontId="5" fillId="26" borderId="0" xfId="0" applyFont="1" applyFill="1" applyAlignment="1">
      <alignment horizontal="center"/>
    </xf>
    <xf numFmtId="0" fontId="15" fillId="26" borderId="2" xfId="0" applyFont="1" applyFill="1" applyBorder="1" applyAlignment="1">
      <alignment horizontal="right" indent="1"/>
    </xf>
    <xf numFmtId="0" fontId="0" fillId="0" borderId="8" xfId="0" applyBorder="1"/>
    <xf numFmtId="0" fontId="15" fillId="26" borderId="4" xfId="0" applyFont="1" applyFill="1" applyBorder="1" applyAlignment="1">
      <alignment horizontal="right" indent="1"/>
    </xf>
    <xf numFmtId="0" fontId="15" fillId="26" borderId="6" xfId="0" applyFont="1" applyFill="1" applyBorder="1" applyAlignment="1">
      <alignment horizontal="right" indent="1"/>
    </xf>
    <xf numFmtId="0" fontId="15" fillId="5" borderId="2" xfId="0" applyFont="1" applyFill="1" applyBorder="1" applyAlignment="1">
      <alignment horizontal="right" indent="1"/>
    </xf>
    <xf numFmtId="0" fontId="15" fillId="5" borderId="4" xfId="0" applyFont="1" applyFill="1" applyBorder="1" applyAlignment="1">
      <alignment horizontal="right" indent="1"/>
    </xf>
    <xf numFmtId="0" fontId="15" fillId="5" borderId="6" xfId="0" applyFont="1" applyFill="1" applyBorder="1" applyAlignment="1">
      <alignment horizontal="right" indent="1"/>
    </xf>
    <xf numFmtId="0" fontId="15" fillId="3" borderId="2" xfId="0" applyFont="1" applyFill="1" applyBorder="1" applyAlignment="1">
      <alignment horizontal="right" indent="1"/>
    </xf>
    <xf numFmtId="0" fontId="15" fillId="3" borderId="6" xfId="0" applyFont="1" applyFill="1" applyBorder="1" applyAlignment="1">
      <alignment horizontal="right" indent="1"/>
    </xf>
    <xf numFmtId="0" fontId="6" fillId="4" borderId="12" xfId="0" applyFont="1" applyFill="1" applyBorder="1" applyAlignment="1">
      <alignment horizontal="right" indent="1"/>
    </xf>
    <xf numFmtId="0" fontId="0" fillId="0" borderId="13" xfId="0" applyBorder="1"/>
    <xf numFmtId="0" fontId="6" fillId="29" borderId="2" xfId="0" applyFont="1" applyFill="1" applyBorder="1" applyAlignment="1">
      <alignment horizontal="right" indent="1"/>
    </xf>
    <xf numFmtId="0" fontId="15" fillId="29" borderId="6" xfId="0" applyFont="1" applyFill="1" applyBorder="1" applyAlignment="1">
      <alignment horizontal="right" indent="1"/>
    </xf>
    <xf numFmtId="0" fontId="15" fillId="30" borderId="2" xfId="0" applyFont="1" applyFill="1" applyBorder="1" applyAlignment="1">
      <alignment horizontal="right" indent="1"/>
    </xf>
    <xf numFmtId="0" fontId="15" fillId="30" borderId="6" xfId="0" applyFont="1" applyFill="1" applyBorder="1" applyAlignment="1">
      <alignment horizontal="right" indent="1"/>
    </xf>
    <xf numFmtId="0" fontId="15" fillId="31" borderId="2" xfId="0" applyFont="1" applyFill="1" applyBorder="1" applyAlignment="1">
      <alignment horizontal="right" indent="1"/>
    </xf>
    <xf numFmtId="0" fontId="15" fillId="31" borderId="6" xfId="0" applyFont="1" applyFill="1" applyBorder="1" applyAlignment="1">
      <alignment horizontal="right" indent="1"/>
    </xf>
    <xf numFmtId="0" fontId="5" fillId="0" borderId="0" xfId="0" applyFont="1" applyAlignment="1">
      <alignment vertical="center"/>
    </xf>
    <xf numFmtId="0" fontId="5" fillId="0" borderId="11" xfId="0" applyFont="1" applyBorder="1"/>
    <xf numFmtId="0" fontId="5" fillId="0" borderId="1" xfId="0" applyFont="1" applyBorder="1"/>
    <xf numFmtId="0" fontId="0" fillId="0" borderId="53" xfId="0" applyBorder="1"/>
    <xf numFmtId="0" fontId="64" fillId="0" borderId="0" xfId="0" quotePrefix="1" applyFont="1"/>
    <xf numFmtId="0" fontId="0" fillId="32" borderId="1" xfId="0" applyFill="1" applyBorder="1"/>
    <xf numFmtId="0" fontId="5" fillId="0" borderId="1" xfId="0" applyFont="1" applyBorder="1" applyAlignment="1">
      <alignment horizontal="center"/>
    </xf>
    <xf numFmtId="0" fontId="5" fillId="0" borderId="12" xfId="0" applyFont="1" applyBorder="1"/>
    <xf numFmtId="0" fontId="0" fillId="27" borderId="1" xfId="0" applyFill="1" applyBorder="1" applyAlignment="1">
      <alignment horizontal="center"/>
    </xf>
    <xf numFmtId="0" fontId="0" fillId="9" borderId="71" xfId="0" applyFill="1" applyBorder="1"/>
    <xf numFmtId="0" fontId="5" fillId="9" borderId="70" xfId="0" applyFont="1" applyFill="1" applyBorder="1" applyAlignment="1">
      <alignment horizontal="center"/>
    </xf>
    <xf numFmtId="0" fontId="2" fillId="0" borderId="0" xfId="0" quotePrefix="1" applyFont="1"/>
    <xf numFmtId="0" fontId="67" fillId="33" borderId="0" xfId="0" quotePrefix="1" applyFont="1" applyFill="1"/>
    <xf numFmtId="164" fontId="0" fillId="0" borderId="1" xfId="0" applyNumberFormat="1" applyBorder="1" applyAlignment="1">
      <alignment horizontal="right"/>
    </xf>
    <xf numFmtId="0" fontId="5" fillId="0" borderId="1" xfId="0" applyFont="1" applyBorder="1" applyAlignment="1">
      <alignment horizontal="right"/>
    </xf>
    <xf numFmtId="0" fontId="0" fillId="27" borderId="12" xfId="0" applyFill="1" applyBorder="1"/>
    <xf numFmtId="0" fontId="46" fillId="0" borderId="0" xfId="0" quotePrefix="1" applyFont="1"/>
    <xf numFmtId="44" fontId="0" fillId="9" borderId="0" xfId="1" applyFont="1" applyFill="1"/>
    <xf numFmtId="0" fontId="16" fillId="9" borderId="0" xfId="0" quotePrefix="1" applyFont="1" applyFill="1"/>
    <xf numFmtId="0" fontId="0" fillId="9" borderId="0" xfId="0" applyFill="1"/>
    <xf numFmtId="14" fontId="0" fillId="0" borderId="52" xfId="0" applyNumberFormat="1" applyBorder="1"/>
    <xf numFmtId="14" fontId="0" fillId="0" borderId="53" xfId="0" applyNumberFormat="1" applyBorder="1"/>
    <xf numFmtId="14" fontId="0" fillId="0" borderId="55" xfId="0" applyNumberFormat="1" applyBorder="1"/>
    <xf numFmtId="0" fontId="0" fillId="0" borderId="56" xfId="0" applyBorder="1"/>
    <xf numFmtId="14" fontId="0" fillId="0" borderId="56" xfId="0" applyNumberFormat="1" applyBorder="1"/>
    <xf numFmtId="0" fontId="35" fillId="25" borderId="53" xfId="0" applyFont="1" applyFill="1" applyBorder="1" applyAlignment="1">
      <alignment horizontal="center"/>
    </xf>
    <xf numFmtId="0" fontId="0" fillId="0" borderId="53" xfId="0" applyBorder="1" applyAlignment="1">
      <alignment horizontal="center"/>
    </xf>
    <xf numFmtId="0" fontId="0" fillId="0" borderId="56" xfId="0" applyBorder="1" applyAlignment="1">
      <alignment horizontal="center"/>
    </xf>
    <xf numFmtId="44" fontId="0" fillId="0" borderId="53" xfId="1" applyFont="1" applyBorder="1"/>
    <xf numFmtId="44" fontId="0" fillId="0" borderId="56" xfId="1" applyFont="1" applyBorder="1"/>
    <xf numFmtId="44" fontId="0" fillId="0" borderId="54" xfId="1" applyFont="1" applyBorder="1"/>
    <xf numFmtId="44" fontId="0" fillId="0" borderId="57" xfId="1" applyFont="1" applyBorder="1"/>
    <xf numFmtId="0" fontId="68" fillId="0" borderId="72" xfId="0" applyFont="1" applyBorder="1" applyAlignment="1">
      <alignment horizontal="center" vertical="center"/>
    </xf>
    <xf numFmtId="1" fontId="2" fillId="0" borderId="0" xfId="0" applyNumberFormat="1" applyFont="1"/>
    <xf numFmtId="0" fontId="5" fillId="0" borderId="73" xfId="0" applyFont="1" applyBorder="1"/>
    <xf numFmtId="0" fontId="3" fillId="4" borderId="0" xfId="0" applyFont="1" applyFill="1" applyAlignment="1">
      <alignment horizontal="left"/>
    </xf>
    <xf numFmtId="165" fontId="0" fillId="0" borderId="0" xfId="1" applyNumberFormat="1" applyFont="1"/>
    <xf numFmtId="165" fontId="0" fillId="0" borderId="0" xfId="0" quotePrefix="1" applyNumberFormat="1"/>
    <xf numFmtId="0" fontId="40" fillId="4" borderId="0" xfId="0" quotePrefix="1" applyFont="1" applyFill="1"/>
    <xf numFmtId="0" fontId="3" fillId="2" borderId="0" xfId="0" applyFont="1" applyFill="1"/>
    <xf numFmtId="0" fontId="5" fillId="26" borderId="74" xfId="0" applyFont="1" applyFill="1" applyBorder="1" applyAlignment="1">
      <alignment horizontal="right"/>
    </xf>
    <xf numFmtId="0" fontId="0" fillId="0" borderId="13" xfId="0" applyBorder="1" applyAlignment="1">
      <alignment vertical="top" wrapText="1"/>
    </xf>
    <xf numFmtId="0" fontId="63" fillId="0" borderId="13" xfId="0" applyFont="1" applyBorder="1" applyAlignment="1">
      <alignment horizontal="center" vertical="top"/>
    </xf>
    <xf numFmtId="0" fontId="63" fillId="0" borderId="75" xfId="0" applyFont="1" applyBorder="1" applyAlignment="1">
      <alignment horizontal="center" vertical="top" wrapText="1"/>
    </xf>
    <xf numFmtId="0" fontId="0" fillId="0" borderId="75" xfId="0" applyBorder="1" applyAlignment="1">
      <alignment vertical="top" wrapText="1"/>
    </xf>
    <xf numFmtId="0" fontId="3" fillId="4" borderId="0" xfId="0" applyFont="1" applyFill="1"/>
    <xf numFmtId="0" fontId="71" fillId="4" borderId="0" xfId="0" applyFont="1" applyFill="1"/>
    <xf numFmtId="0" fontId="72" fillId="4" borderId="0" xfId="0" applyFont="1" applyFill="1"/>
    <xf numFmtId="0" fontId="73" fillId="4" borderId="0" xfId="0" applyFont="1" applyFill="1"/>
    <xf numFmtId="6" fontId="0" fillId="0" borderId="0" xfId="0" applyNumberFormat="1"/>
    <xf numFmtId="0" fontId="15" fillId="0" borderId="0" xfId="0" applyFont="1" applyAlignment="1">
      <alignment horizontal="left" indent="1"/>
    </xf>
    <xf numFmtId="0" fontId="74" fillId="0" borderId="0" xfId="4"/>
    <xf numFmtId="0" fontId="2" fillId="0" borderId="0" xfId="0" applyFont="1" applyAlignment="1">
      <alignment horizontal="right"/>
    </xf>
    <xf numFmtId="183" fontId="0" fillId="0" borderId="0" xfId="3" applyNumberFormat="1" applyFont="1"/>
    <xf numFmtId="44" fontId="0" fillId="0" borderId="0" xfId="1" applyFont="1" applyAlignment="1">
      <alignment horizontal="center"/>
    </xf>
    <xf numFmtId="184" fontId="0" fillId="0" borderId="0" xfId="0" applyNumberFormat="1"/>
    <xf numFmtId="0" fontId="75" fillId="0" borderId="0" xfId="0" applyFont="1"/>
    <xf numFmtId="0" fontId="75" fillId="0" borderId="0" xfId="0" applyFont="1" applyAlignment="1">
      <alignment horizontal="center"/>
    </xf>
    <xf numFmtId="0" fontId="3" fillId="34" borderId="0" xfId="0" applyFont="1" applyFill="1"/>
    <xf numFmtId="0" fontId="3" fillId="34" borderId="0" xfId="0" applyFont="1" applyFill="1" applyAlignment="1">
      <alignment horizontal="center"/>
    </xf>
    <xf numFmtId="0" fontId="76" fillId="0" borderId="0" xfId="0" applyFont="1" applyAlignment="1">
      <alignment horizontal="right"/>
    </xf>
    <xf numFmtId="0" fontId="0" fillId="0" borderId="0" xfId="0" applyAlignment="1">
      <alignment vertical="top" wrapText="1"/>
    </xf>
    <xf numFmtId="0" fontId="3" fillId="6" borderId="77" xfId="0" applyFont="1" applyFill="1" applyBorder="1" applyAlignment="1">
      <alignment horizontal="center"/>
    </xf>
    <xf numFmtId="0" fontId="26" fillId="0" borderId="78" xfId="0" applyFont="1" applyBorder="1"/>
    <xf numFmtId="0" fontId="26" fillId="0" borderId="79" xfId="0" applyFont="1" applyBorder="1"/>
    <xf numFmtId="0" fontId="12" fillId="27" borderId="32" xfId="0" applyFont="1" applyFill="1" applyBorder="1" applyAlignment="1">
      <alignment horizontal="center"/>
    </xf>
    <xf numFmtId="0" fontId="33" fillId="27" borderId="1" xfId="0" applyFont="1" applyFill="1" applyBorder="1" applyAlignment="1">
      <alignment horizontal="center"/>
    </xf>
    <xf numFmtId="0" fontId="26" fillId="0" borderId="8" xfId="0" quotePrefix="1" applyFont="1" applyBorder="1" applyAlignment="1">
      <alignment horizontal="center"/>
    </xf>
    <xf numFmtId="0" fontId="26" fillId="0" borderId="3" xfId="0" quotePrefix="1" applyFont="1" applyBorder="1" applyAlignment="1">
      <alignment horizontal="center"/>
    </xf>
    <xf numFmtId="0" fontId="26" fillId="0" borderId="0" xfId="0" quotePrefix="1" applyFont="1" applyAlignment="1">
      <alignment horizontal="center"/>
    </xf>
    <xf numFmtId="0" fontId="26" fillId="0" borderId="5" xfId="0" quotePrefix="1" applyFont="1" applyBorder="1" applyAlignment="1">
      <alignment horizontal="center"/>
    </xf>
    <xf numFmtId="0" fontId="15" fillId="0" borderId="80" xfId="0" applyFont="1" applyBorder="1" applyAlignment="1">
      <alignment horizontal="center"/>
    </xf>
    <xf numFmtId="166" fontId="15" fillId="0" borderId="81" xfId="0" applyNumberFormat="1" applyFont="1" applyBorder="1" applyAlignment="1">
      <alignment horizontal="center"/>
    </xf>
    <xf numFmtId="0" fontId="27" fillId="0" borderId="82" xfId="0" applyFont="1" applyBorder="1" applyAlignment="1">
      <alignment horizontal="right"/>
    </xf>
    <xf numFmtId="0" fontId="27" fillId="0" borderId="83" xfId="0" applyFont="1" applyBorder="1" applyAlignment="1">
      <alignment horizontal="right"/>
    </xf>
    <xf numFmtId="0" fontId="27" fillId="0" borderId="76" xfId="0" applyFont="1" applyBorder="1" applyAlignment="1">
      <alignment horizontal="right"/>
    </xf>
    <xf numFmtId="0" fontId="77" fillId="0" borderId="0" xfId="0" applyFont="1" applyAlignment="1">
      <alignment horizontal="right"/>
    </xf>
    <xf numFmtId="0" fontId="78" fillId="0" borderId="0" xfId="0" applyFont="1">
      <extLst>
        <ext xmlns:xfpb="http://schemas.microsoft.com/office/spreadsheetml/2022/featurepropertybag" uri="{C7286773-470A-42A8-94C5-96B5CB345126}">
          <xfpb:xfComplement i="0"/>
        </ext>
      </extLst>
    </xf>
    <xf numFmtId="44" fontId="0" fillId="0" borderId="0" xfId="0" applyNumberFormat="1"/>
    <xf numFmtId="0" fontId="40" fillId="0" borderId="0" xfId="0" quotePrefix="1" applyFont="1"/>
    <xf numFmtId="44" fontId="0" fillId="0" borderId="1" xfId="0" applyNumberFormat="1" applyBorder="1"/>
    <xf numFmtId="0" fontId="0" fillId="0" borderId="1" xfId="0" applyBorder="1" applyAlignment="1">
      <alignment horizontal="right"/>
    </xf>
    <xf numFmtId="44" fontId="0" fillId="0" borderId="1" xfId="1" applyFont="1" applyBorder="1" applyAlignment="1">
      <alignment horizontal="right"/>
    </xf>
    <xf numFmtId="44" fontId="0" fillId="9" borderId="13" xfId="0" applyNumberFormat="1" applyFill="1" applyBorder="1" applyAlignment="1">
      <alignment horizontal="right"/>
    </xf>
    <xf numFmtId="0" fontId="0" fillId="0" borderId="8" xfId="0" applyBorder="1" applyAlignment="1">
      <alignment horizontal="right"/>
    </xf>
    <xf numFmtId="0" fontId="10" fillId="0" borderId="8" xfId="0" applyFont="1" applyBorder="1" applyAlignment="1">
      <alignment horizontal="center"/>
    </xf>
    <xf numFmtId="14" fontId="0" fillId="0" borderId="9" xfId="0" applyNumberFormat="1" applyBorder="1"/>
    <xf numFmtId="14" fontId="0" fillId="0" borderId="0" xfId="0" applyNumberFormat="1" applyAlignment="1">
      <alignment horizontal="right"/>
    </xf>
    <xf numFmtId="0" fontId="67" fillId="0" borderId="8" xfId="0" applyFont="1" applyBorder="1" applyAlignment="1">
      <alignment horizontal="right"/>
    </xf>
    <xf numFmtId="0" fontId="80" fillId="0" borderId="9" xfId="0" quotePrefix="1" applyFont="1" applyBorder="1" applyAlignment="1">
      <alignment horizontal="left" indent="1"/>
    </xf>
    <xf numFmtId="0" fontId="0" fillId="0" borderId="0" xfId="0" applyAlignment="1">
      <alignment horizontal="left" indent="1"/>
    </xf>
    <xf numFmtId="0" fontId="80" fillId="0" borderId="0" xfId="0" quotePrefix="1" applyFont="1" applyAlignment="1">
      <alignment horizontal="left" indent="1"/>
    </xf>
    <xf numFmtId="14" fontId="0" fillId="0" borderId="0" xfId="0" applyNumberFormat="1" applyAlignment="1">
      <alignment horizontal="left" indent="1"/>
    </xf>
    <xf numFmtId="22" fontId="79" fillId="0" borderId="8" xfId="0" applyNumberFormat="1" applyFont="1" applyBorder="1" applyAlignment="1">
      <alignment horizontal="left" indent="1"/>
    </xf>
    <xf numFmtId="0" fontId="67" fillId="0" borderId="9" xfId="0" applyFont="1" applyBorder="1" applyAlignment="1">
      <alignment horizontal="right"/>
    </xf>
    <xf numFmtId="0" fontId="5" fillId="0" borderId="9" xfId="0" applyFont="1" applyBorder="1" applyAlignment="1">
      <alignment horizontal="left" indent="1"/>
    </xf>
    <xf numFmtId="14" fontId="79" fillId="0" borderId="8" xfId="0" applyNumberFormat="1" applyFont="1" applyBorder="1" applyAlignment="1">
      <alignment horizontal="left" indent="1"/>
    </xf>
    <xf numFmtId="14" fontId="67" fillId="0" borderId="8" xfId="0" quotePrefix="1" applyNumberFormat="1" applyFont="1" applyBorder="1" applyAlignment="1">
      <alignment horizontal="right"/>
    </xf>
    <xf numFmtId="0" fontId="80" fillId="0" borderId="8" xfId="0" quotePrefix="1" applyFont="1" applyBorder="1" applyAlignment="1">
      <alignment horizontal="left" indent="1"/>
    </xf>
    <xf numFmtId="0" fontId="0" fillId="0" borderId="9" xfId="0" applyBorder="1" applyAlignment="1">
      <alignment horizontal="right"/>
    </xf>
    <xf numFmtId="14" fontId="0" fillId="0" borderId="9" xfId="0" applyNumberFormat="1" applyBorder="1" applyAlignment="1">
      <alignment horizontal="left" indent="1"/>
    </xf>
    <xf numFmtId="14" fontId="0" fillId="0" borderId="8" xfId="0" quotePrefix="1" applyNumberFormat="1" applyBorder="1" applyAlignment="1">
      <alignment horizontal="left" indent="1"/>
    </xf>
    <xf numFmtId="0" fontId="84" fillId="0" borderId="8" xfId="0" applyFont="1" applyBorder="1" applyAlignment="1">
      <alignment horizontal="left"/>
    </xf>
    <xf numFmtId="170" fontId="5" fillId="0" borderId="0" xfId="0" applyNumberFormat="1" applyFont="1" applyAlignment="1">
      <alignment horizontal="center"/>
    </xf>
    <xf numFmtId="14" fontId="10" fillId="0" borderId="0" xfId="0" applyNumberFormat="1" applyFont="1" applyAlignment="1">
      <alignment horizontal="center"/>
    </xf>
    <xf numFmtId="185" fontId="0" fillId="0" borderId="0" xfId="0" applyNumberFormat="1"/>
    <xf numFmtId="0" fontId="6" fillId="33" borderId="38" xfId="0" applyFont="1" applyFill="1" applyBorder="1" applyAlignment="1">
      <alignment horizontal="center"/>
    </xf>
    <xf numFmtId="175" fontId="31" fillId="33" borderId="38" xfId="0" applyNumberFormat="1" applyFont="1" applyFill="1" applyBorder="1" applyAlignment="1">
      <alignment horizontal="center"/>
    </xf>
    <xf numFmtId="185" fontId="46" fillId="0" borderId="0" xfId="0" applyNumberFormat="1" applyFont="1" applyAlignment="1">
      <alignment horizontal="left"/>
    </xf>
    <xf numFmtId="0" fontId="46" fillId="0" borderId="0" xfId="0" applyFont="1" applyAlignment="1">
      <alignment horizontal="left"/>
    </xf>
    <xf numFmtId="176" fontId="46" fillId="0" borderId="0" xfId="0" applyNumberFormat="1" applyFont="1" applyAlignment="1">
      <alignment horizontal="left"/>
    </xf>
    <xf numFmtId="0" fontId="3" fillId="33" borderId="0" xfId="0" applyFont="1" applyFill="1" applyAlignment="1">
      <alignment horizontal="center"/>
    </xf>
    <xf numFmtId="0" fontId="0" fillId="33" borderId="0" xfId="0" applyFill="1" applyAlignment="1">
      <alignment horizontal="center"/>
    </xf>
    <xf numFmtId="14" fontId="86" fillId="0" borderId="0" xfId="0" applyNumberFormat="1" applyFont="1" applyAlignment="1">
      <alignment horizontal="center"/>
    </xf>
    <xf numFmtId="14" fontId="87" fillId="0" borderId="0" xfId="0" applyNumberFormat="1" applyFont="1" applyAlignment="1">
      <alignment horizontal="center"/>
    </xf>
    <xf numFmtId="0" fontId="88" fillId="0" borderId="0" xfId="0" applyFont="1"/>
    <xf numFmtId="0" fontId="0" fillId="0" borderId="0" xfId="0" applyAlignment="1">
      <alignment horizontal="center" vertical="center"/>
    </xf>
    <xf numFmtId="0" fontId="60" fillId="0" borderId="0" xfId="0" applyFont="1" applyAlignment="1">
      <alignment horizontal="left" wrapText="1"/>
    </xf>
    <xf numFmtId="0" fontId="3" fillId="8" borderId="0" xfId="0" applyFont="1" applyFill="1" applyAlignment="1">
      <alignment horizontal="center"/>
    </xf>
    <xf numFmtId="0" fontId="6" fillId="4" borderId="59" xfId="0" applyFont="1" applyFill="1" applyBorder="1" applyAlignment="1">
      <alignment horizontal="center"/>
    </xf>
    <xf numFmtId="0" fontId="74" fillId="0" borderId="10" xfId="4" applyBorder="1"/>
    <xf numFmtId="0" fontId="0" fillId="0" borderId="0" xfId="0" applyAlignment="1">
      <alignment wrapText="1"/>
    </xf>
    <xf numFmtId="0" fontId="74" fillId="0" borderId="0" xfId="4" applyAlignment="1">
      <alignment horizontal="left"/>
    </xf>
    <xf numFmtId="0" fontId="5" fillId="0" borderId="0" xfId="0" applyFont="1" applyAlignment="1">
      <alignment horizontal="left" indent="2"/>
    </xf>
    <xf numFmtId="0" fontId="5" fillId="0" borderId="0" xfId="0" applyFont="1" applyAlignment="1">
      <alignment horizontal="left" wrapText="1"/>
    </xf>
    <xf numFmtId="0" fontId="91" fillId="17" borderId="1" xfId="0" applyFont="1" applyFill="1" applyBorder="1" applyAlignment="1">
      <alignment horizontal="center"/>
    </xf>
    <xf numFmtId="0" fontId="6" fillId="17" borderId="12" xfId="0" applyFont="1" applyFill="1" applyBorder="1" applyAlignment="1">
      <alignment horizontal="center" vertical="center"/>
    </xf>
    <xf numFmtId="0" fontId="5" fillId="18" borderId="84" xfId="0" applyFont="1" applyFill="1" applyBorder="1" applyAlignment="1">
      <alignment horizontal="left" vertical="center"/>
    </xf>
    <xf numFmtId="0" fontId="5" fillId="18" borderId="85" xfId="0" applyFont="1" applyFill="1" applyBorder="1" applyAlignment="1">
      <alignment horizontal="center" vertical="center"/>
    </xf>
    <xf numFmtId="0" fontId="5" fillId="18" borderId="86" xfId="0" applyFont="1" applyFill="1" applyBorder="1" applyAlignment="1">
      <alignment horizontal="center" vertical="center"/>
    </xf>
    <xf numFmtId="0" fontId="49" fillId="5" borderId="1" xfId="0" quotePrefix="1" applyFont="1" applyFill="1" applyBorder="1" applyAlignment="1">
      <alignment horizontal="center" vertical="center"/>
    </xf>
    <xf numFmtId="0" fontId="92" fillId="0" borderId="0" xfId="0" applyFont="1" applyAlignment="1">
      <alignment horizontal="left" vertical="center" wrapText="1"/>
    </xf>
    <xf numFmtId="0" fontId="46" fillId="0" borderId="0" xfId="0" applyFont="1"/>
    <xf numFmtId="0" fontId="46" fillId="0" borderId="0" xfId="0" applyFont="1" applyAlignment="1">
      <alignment horizontal="center"/>
    </xf>
    <xf numFmtId="171" fontId="15" fillId="0" borderId="38" xfId="0" applyNumberFormat="1" applyFont="1" applyBorder="1" applyAlignment="1">
      <alignment horizontal="center"/>
    </xf>
    <xf numFmtId="1" fontId="46" fillId="0" borderId="0" xfId="0" applyNumberFormat="1" applyFont="1" applyAlignment="1">
      <alignment horizontal="left"/>
    </xf>
    <xf numFmtId="0" fontId="45" fillId="0" borderId="0" xfId="0" applyFont="1" applyAlignment="1">
      <alignment horizontal="left"/>
    </xf>
    <xf numFmtId="0" fontId="15" fillId="0" borderId="1" xfId="0" applyFont="1" applyBorder="1"/>
    <xf numFmtId="0" fontId="6" fillId="8" borderId="1" xfId="0" applyFont="1" applyFill="1" applyBorder="1"/>
    <xf numFmtId="6" fontId="0" fillId="0" borderId="0" xfId="0" applyNumberFormat="1" applyAlignment="1">
      <alignment horizontal="right"/>
    </xf>
    <xf numFmtId="14" fontId="5" fillId="0" borderId="0" xfId="0" applyNumberFormat="1" applyFont="1"/>
    <xf numFmtId="6" fontId="5" fillId="0" borderId="0" xfId="0" applyNumberFormat="1" applyFont="1"/>
    <xf numFmtId="0" fontId="93" fillId="0" borderId="0" xfId="4" applyFont="1"/>
    <xf numFmtId="0" fontId="0" fillId="3" borderId="1" xfId="0" applyFill="1" applyBorder="1"/>
    <xf numFmtId="0" fontId="13" fillId="0" borderId="0" xfId="0" applyFont="1"/>
    <xf numFmtId="0" fontId="12" fillId="4" borderId="0" xfId="0" applyFont="1" applyFill="1"/>
    <xf numFmtId="0" fontId="74" fillId="35" borderId="0" xfId="4" applyFill="1"/>
    <xf numFmtId="0" fontId="89" fillId="0" borderId="0" xfId="4" applyFont="1" applyFill="1"/>
    <xf numFmtId="0" fontId="94" fillId="4" borderId="1" xfId="0" applyFont="1" applyFill="1" applyBorder="1"/>
    <xf numFmtId="44" fontId="94" fillId="4" borderId="1" xfId="1" applyFont="1" applyFill="1" applyBorder="1"/>
    <xf numFmtId="0" fontId="10" fillId="0" borderId="1" xfId="0" applyFont="1" applyBorder="1"/>
    <xf numFmtId="0" fontId="10" fillId="0" borderId="1" xfId="1" applyNumberFormat="1" applyFont="1" applyBorder="1" applyAlignment="1">
      <alignment horizontal="center"/>
    </xf>
    <xf numFmtId="0" fontId="95" fillId="0" borderId="9" xfId="0" applyFont="1" applyBorder="1"/>
    <xf numFmtId="183" fontId="0" fillId="0" borderId="0" xfId="3" applyNumberFormat="1" applyFont="1" applyBorder="1"/>
    <xf numFmtId="186" fontId="0" fillId="0" borderId="0" xfId="0" applyNumberFormat="1"/>
    <xf numFmtId="3" fontId="5" fillId="0" borderId="0" xfId="0" applyNumberFormat="1" applyFont="1"/>
    <xf numFmtId="183" fontId="5" fillId="0" borderId="0" xfId="3" applyNumberFormat="1" applyFont="1" applyBorder="1"/>
    <xf numFmtId="186" fontId="5" fillId="0" borderId="0" xfId="0" applyNumberFormat="1" applyFont="1"/>
    <xf numFmtId="0" fontId="14" fillId="0" borderId="0" xfId="0" applyFont="1" applyAlignment="1">
      <alignment horizontal="center"/>
    </xf>
    <xf numFmtId="0" fontId="11" fillId="0" borderId="0" xfId="0" quotePrefix="1" applyFont="1" applyAlignment="1">
      <alignment horizontal="left"/>
    </xf>
    <xf numFmtId="0" fontId="0" fillId="0" borderId="87" xfId="0" applyBorder="1" applyAlignment="1">
      <alignment horizontal="center"/>
    </xf>
    <xf numFmtId="0" fontId="96" fillId="35" borderId="0" xfId="4" applyFont="1" applyFill="1"/>
    <xf numFmtId="0" fontId="97" fillId="0" borderId="0" xfId="4" applyFont="1" applyFill="1"/>
    <xf numFmtId="0" fontId="96" fillId="4" borderId="0" xfId="4" applyFont="1" applyFill="1"/>
    <xf numFmtId="0" fontId="96" fillId="4" borderId="0" xfId="4" applyFont="1" applyFill="1" applyAlignment="1">
      <alignment horizontal="left" vertical="center"/>
    </xf>
    <xf numFmtId="0" fontId="0" fillId="27" borderId="0" xfId="0" applyFill="1" applyAlignment="1">
      <alignment horizontal="center"/>
    </xf>
    <xf numFmtId="22" fontId="0" fillId="0" borderId="0" xfId="0" applyNumberFormat="1"/>
    <xf numFmtId="0" fontId="5" fillId="0" borderId="0" xfId="0" quotePrefix="1" applyFont="1"/>
    <xf numFmtId="0" fontId="0" fillId="0" borderId="0" xfId="0" applyAlignment="1">
      <alignment horizontal="left" indent="2"/>
    </xf>
    <xf numFmtId="0" fontId="0" fillId="9" borderId="1" xfId="0" applyFill="1" applyBorder="1"/>
    <xf numFmtId="0" fontId="5" fillId="0" borderId="0" xfId="0" quotePrefix="1" applyFont="1" applyAlignment="1">
      <alignment vertical="top"/>
    </xf>
    <xf numFmtId="14" fontId="5" fillId="0" borderId="0" xfId="0" quotePrefix="1" applyNumberFormat="1" applyFont="1"/>
    <xf numFmtId="22" fontId="5" fillId="0" borderId="0" xfId="0" quotePrefix="1" applyNumberFormat="1" applyFont="1"/>
    <xf numFmtId="0" fontId="0" fillId="0" borderId="0" xfId="0" quotePrefix="1" applyAlignment="1">
      <alignment horizontal="left" indent="2"/>
    </xf>
    <xf numFmtId="0" fontId="98" fillId="0" borderId="0" xfId="0" quotePrefix="1" applyFont="1"/>
    <xf numFmtId="9" fontId="0" fillId="0" borderId="1" xfId="2" applyFont="1" applyBorder="1" applyAlignment="1">
      <alignment horizontal="center"/>
    </xf>
    <xf numFmtId="3" fontId="0" fillId="0" borderId="1" xfId="0" applyNumberFormat="1" applyBorder="1" applyAlignment="1">
      <alignment horizontal="center"/>
    </xf>
    <xf numFmtId="9" fontId="0" fillId="0" borderId="1" xfId="0" applyNumberFormat="1" applyBorder="1" applyAlignment="1">
      <alignment horizontal="center"/>
    </xf>
    <xf numFmtId="44" fontId="0" fillId="0" borderId="1" xfId="1" applyFont="1" applyBorder="1" applyAlignment="1">
      <alignment horizontal="center"/>
    </xf>
    <xf numFmtId="0" fontId="99" fillId="0" borderId="1" xfId="0" applyFont="1" applyBorder="1" applyAlignment="1">
      <alignment horizontal="center"/>
    </xf>
    <xf numFmtId="0" fontId="3" fillId="4" borderId="1" xfId="0" applyFont="1" applyFill="1" applyBorder="1"/>
    <xf numFmtId="164" fontId="0" fillId="0" borderId="1" xfId="1" applyNumberFormat="1" applyFont="1" applyBorder="1" applyAlignment="1">
      <alignment horizontal="center"/>
    </xf>
    <xf numFmtId="9" fontId="3" fillId="4" borderId="1" xfId="0" applyNumberFormat="1" applyFont="1" applyFill="1" applyBorder="1" applyAlignment="1">
      <alignment horizontal="center"/>
    </xf>
    <xf numFmtId="167" fontId="0" fillId="0" borderId="1" xfId="0" applyNumberFormat="1" applyBorder="1" applyAlignment="1">
      <alignment horizontal="center"/>
    </xf>
    <xf numFmtId="10" fontId="0" fillId="0" borderId="1" xfId="2" applyNumberFormat="1" applyFont="1" applyBorder="1" applyAlignment="1">
      <alignment horizontal="center"/>
    </xf>
    <xf numFmtId="164" fontId="0" fillId="0" borderId="1" xfId="0" applyNumberFormat="1" applyBorder="1" applyAlignment="1">
      <alignment horizontal="center"/>
    </xf>
    <xf numFmtId="0" fontId="3" fillId="4" borderId="11" xfId="0" applyFont="1" applyFill="1" applyBorder="1" applyAlignment="1">
      <alignment horizontal="center"/>
    </xf>
    <xf numFmtId="187" fontId="3" fillId="4" borderId="84" xfId="1" applyNumberFormat="1" applyFont="1" applyFill="1" applyBorder="1"/>
    <xf numFmtId="0" fontId="3" fillId="4" borderId="86" xfId="0" applyFont="1" applyFill="1" applyBorder="1"/>
    <xf numFmtId="0" fontId="0" fillId="36" borderId="1" xfId="0" applyFill="1" applyBorder="1" applyAlignment="1">
      <alignment horizontal="center"/>
    </xf>
    <xf numFmtId="0" fontId="5" fillId="36" borderId="0" xfId="0" quotePrefix="1" applyFont="1" applyFill="1"/>
    <xf numFmtId="0" fontId="3" fillId="6" borderId="0" xfId="0" quotePrefix="1" applyFont="1" applyFill="1"/>
    <xf numFmtId="164" fontId="2" fillId="6" borderId="1" xfId="0" applyNumberFormat="1" applyFont="1" applyFill="1" applyBorder="1" applyAlignment="1">
      <alignment horizontal="center"/>
    </xf>
    <xf numFmtId="164" fontId="2" fillId="6" borderId="1" xfId="1" applyNumberFormat="1" applyFont="1" applyFill="1" applyBorder="1" applyAlignment="1">
      <alignment horizontal="center"/>
    </xf>
    <xf numFmtId="164" fontId="0" fillId="36" borderId="1" xfId="1" applyNumberFormat="1" applyFont="1" applyFill="1" applyBorder="1" applyAlignment="1">
      <alignment horizontal="center"/>
    </xf>
    <xf numFmtId="0" fontId="99" fillId="0" borderId="5" xfId="0" applyFont="1" applyBorder="1" applyAlignment="1">
      <alignment horizontal="left"/>
    </xf>
    <xf numFmtId="166" fontId="0" fillId="36" borderId="1" xfId="0" applyNumberFormat="1" applyFill="1" applyBorder="1" applyAlignment="1">
      <alignment horizontal="center"/>
    </xf>
    <xf numFmtId="10" fontId="5" fillId="0" borderId="0" xfId="2" quotePrefix="1" applyNumberFormat="1" applyFont="1" applyAlignment="1">
      <alignment horizontal="center"/>
    </xf>
    <xf numFmtId="10" fontId="5" fillId="0" borderId="0" xfId="2" quotePrefix="1" applyNumberFormat="1" applyFont="1" applyAlignment="1">
      <alignment horizontal="left"/>
    </xf>
    <xf numFmtId="0" fontId="5" fillId="0" borderId="0" xfId="0" applyFont="1" applyAlignment="1">
      <alignment horizontal="center" vertical="center"/>
    </xf>
    <xf numFmtId="0" fontId="0" fillId="0" borderId="3" xfId="0" applyBorder="1"/>
    <xf numFmtId="0" fontId="0" fillId="0" borderId="7" xfId="0" applyBorder="1"/>
    <xf numFmtId="0" fontId="6" fillId="6" borderId="2" xfId="0" applyFont="1" applyFill="1" applyBorder="1" applyAlignment="1">
      <alignment horizontal="right" indent="1"/>
    </xf>
    <xf numFmtId="0" fontId="6" fillId="6" borderId="6" xfId="0" applyFont="1" applyFill="1" applyBorder="1" applyAlignment="1">
      <alignment horizontal="right" indent="1"/>
    </xf>
    <xf numFmtId="0" fontId="15" fillId="7" borderId="0" xfId="0" applyFont="1" applyFill="1" applyAlignment="1">
      <alignment horizontal="right" indent="1"/>
    </xf>
    <xf numFmtId="0" fontId="74" fillId="33" borderId="0" xfId="4" applyFill="1"/>
    <xf numFmtId="0" fontId="74" fillId="33" borderId="8" xfId="4" applyFill="1" applyBorder="1" applyAlignment="1">
      <alignment vertical="center"/>
    </xf>
    <xf numFmtId="0" fontId="74" fillId="33" borderId="9" xfId="4" applyFill="1" applyBorder="1" applyAlignment="1">
      <alignment vertical="center"/>
    </xf>
    <xf numFmtId="0" fontId="74" fillId="0" borderId="69" xfId="4" applyBorder="1"/>
    <xf numFmtId="0" fontId="74" fillId="0" borderId="11" xfId="4" applyBorder="1"/>
    <xf numFmtId="0" fontId="74" fillId="0" borderId="1" xfId="4" applyBorder="1"/>
    <xf numFmtId="0" fontId="5" fillId="0" borderId="10" xfId="0" applyFont="1" applyBorder="1" applyAlignment="1">
      <alignment horizontal="center" vertical="center"/>
    </xf>
    <xf numFmtId="0" fontId="5" fillId="0" borderId="69" xfId="0" applyFont="1" applyBorder="1" applyAlignment="1">
      <alignment horizontal="center" vertical="center"/>
    </xf>
    <xf numFmtId="0" fontId="5" fillId="0" borderId="11" xfId="0" applyFont="1" applyBorder="1" applyAlignment="1">
      <alignment horizontal="center" vertical="center"/>
    </xf>
    <xf numFmtId="0" fontId="16" fillId="11" borderId="0" xfId="0" applyFont="1" applyFill="1" applyAlignment="1">
      <alignment horizontal="center"/>
    </xf>
    <xf numFmtId="0" fontId="44" fillId="0" borderId="0" xfId="0" quotePrefix="1" applyFont="1" applyAlignment="1">
      <alignment horizontal="center"/>
    </xf>
    <xf numFmtId="0" fontId="0" fillId="0" borderId="0" xfId="0" applyAlignment="1">
      <alignment horizontal="center"/>
    </xf>
    <xf numFmtId="0" fontId="0" fillId="0" borderId="0" xfId="0" applyAlignment="1">
      <alignment horizontal="left" wrapText="1"/>
    </xf>
    <xf numFmtId="0" fontId="26" fillId="0" borderId="0" xfId="0" applyFont="1" applyAlignment="1">
      <alignment horizontal="left" vertical="center" wrapText="1"/>
    </xf>
    <xf numFmtId="0" fontId="0" fillId="0" borderId="0" xfId="0" applyAlignment="1">
      <alignment horizontal="center" vertical="center"/>
    </xf>
    <xf numFmtId="0" fontId="60" fillId="0" borderId="0" xfId="0" applyFont="1" applyAlignment="1">
      <alignment horizontal="left" wrapText="1"/>
    </xf>
    <xf numFmtId="0" fontId="52" fillId="0" borderId="0" xfId="0" applyFont="1" applyAlignment="1">
      <alignment horizontal="left" wrapText="1"/>
    </xf>
    <xf numFmtId="0" fontId="52" fillId="0" borderId="0" xfId="0" applyFont="1" applyAlignment="1">
      <alignment horizontal="left" wrapText="1" indent="1"/>
    </xf>
    <xf numFmtId="0" fontId="58" fillId="0" borderId="0" xfId="0" applyFont="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5" fillId="0" borderId="0" xfId="0" applyFont="1" applyAlignment="1">
      <alignment horizontal="right" vertical="top" wrapText="1"/>
    </xf>
    <xf numFmtId="0" fontId="6" fillId="4" borderId="60" xfId="0" applyFont="1" applyFill="1" applyBorder="1" applyAlignment="1">
      <alignment horizontal="center"/>
    </xf>
    <xf numFmtId="0" fontId="6" fillId="4" borderId="59" xfId="0" applyFont="1" applyFill="1" applyBorder="1" applyAlignment="1">
      <alignment horizontal="center"/>
    </xf>
    <xf numFmtId="175" fontId="31" fillId="0" borderId="42" xfId="0" applyNumberFormat="1" applyFont="1" applyBorder="1" applyAlignment="1">
      <alignment horizontal="center"/>
    </xf>
    <xf numFmtId="0" fontId="3" fillId="8" borderId="0" xfId="0" applyFont="1" applyFill="1" applyAlignment="1">
      <alignment horizontal="center"/>
    </xf>
    <xf numFmtId="0" fontId="48" fillId="26" borderId="0" xfId="0" applyFont="1" applyFill="1" applyAlignment="1">
      <alignment horizontal="center" vertical="center" textRotation="90" wrapText="1"/>
    </xf>
    <xf numFmtId="0" fontId="6" fillId="4" borderId="0" xfId="0" applyFont="1" applyFill="1" applyAlignment="1">
      <alignment horizontal="center" vertical="center"/>
    </xf>
    <xf numFmtId="14" fontId="5" fillId="26" borderId="0" xfId="0" applyNumberFormat="1" applyFont="1" applyFill="1" applyAlignment="1">
      <alignment horizontal="center"/>
    </xf>
  </cellXfs>
  <cellStyles count="5">
    <cellStyle name="Comma" xfId="3" builtinId="3"/>
    <cellStyle name="Currency" xfId="1" builtinId="4"/>
    <cellStyle name="Hyperlink" xfId="4" builtinId="8"/>
    <cellStyle name="Normal" xfId="0" builtinId="0"/>
    <cellStyle name="Percent" xfId="2" builtinId="5"/>
  </cellStyles>
  <dxfs count="27">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4"/>
        <color rgb="FF000000"/>
        <name val="Helvetica Neue"/>
        <family val="2"/>
        <scheme val="none"/>
      </font>
    </dxf>
    <dxf>
      <font>
        <b val="0"/>
        <i val="0"/>
        <strike val="0"/>
        <condense val="0"/>
        <extend val="0"/>
        <outline val="0"/>
        <shadow val="0"/>
        <u val="none"/>
        <vertAlign val="baseline"/>
        <sz val="14"/>
        <color rgb="FF000000"/>
        <name val="Helvetica Neue"/>
        <family val="2"/>
        <scheme val="none"/>
      </font>
      <numFmt numFmtId="165" formatCode="_(&quot;$&quot;* #,##0_);_(&quot;$&quot;* \(#,##0\);_(&quot;$&quot;* &quot;-&quot;??_);_(@_)"/>
    </dxf>
    <dxf>
      <font>
        <b val="0"/>
        <i val="0"/>
        <strike val="0"/>
        <condense val="0"/>
        <extend val="0"/>
        <outline val="0"/>
        <shadow val="0"/>
        <u val="none"/>
        <vertAlign val="baseline"/>
        <sz val="14"/>
        <color rgb="FF000000"/>
        <name val="Helvetica Neue"/>
        <family val="2"/>
        <scheme val="none"/>
      </font>
    </dxf>
    <dxf>
      <font>
        <b val="0"/>
        <i val="0"/>
        <strike val="0"/>
        <condense val="0"/>
        <extend val="0"/>
        <outline val="0"/>
        <shadow val="0"/>
        <u val="none"/>
        <vertAlign val="baseline"/>
        <sz val="14"/>
        <color rgb="FF000000"/>
        <name val="Helvetica Neue"/>
        <family val="2"/>
        <scheme val="none"/>
      </font>
      <numFmt numFmtId="165" formatCode="_(&quot;$&quot;* #,##0_);_(&quot;$&quot;* \(#,##0\);_(&quot;$&quot;* &quot;-&quot;??_);_(@_)"/>
    </dxf>
    <dxf>
      <font>
        <b val="0"/>
        <i val="0"/>
        <strike val="0"/>
        <condense val="0"/>
        <extend val="0"/>
        <outline val="0"/>
        <shadow val="0"/>
        <u val="none"/>
        <vertAlign val="baseline"/>
        <sz val="14"/>
        <color rgb="FF000000"/>
        <name val="Helvetica Neue"/>
        <family val="2"/>
        <scheme val="none"/>
      </font>
    </dxf>
    <dxf>
      <font>
        <b val="0"/>
        <i val="0"/>
        <strike val="0"/>
        <condense val="0"/>
        <extend val="0"/>
        <outline val="0"/>
        <shadow val="0"/>
        <u val="none"/>
        <vertAlign val="baseline"/>
        <sz val="14"/>
        <color rgb="FF000000"/>
        <name val="Helvetica Neue"/>
        <family val="2"/>
        <scheme val="none"/>
      </font>
      <numFmt numFmtId="165" formatCode="_(&quot;$&quot;* #,##0_);_(&quot;$&quot;* \(#,##0\);_(&quot;$&quot;* &quot;-&quot;??_);_(@_)"/>
    </dxf>
    <dxf>
      <font>
        <b val="0"/>
        <i val="0"/>
        <strike val="0"/>
        <condense val="0"/>
        <extend val="0"/>
        <outline val="0"/>
        <shadow val="0"/>
        <u val="none"/>
        <vertAlign val="baseline"/>
        <sz val="14"/>
        <color rgb="FF000000"/>
        <name val="Helvetica Neue"/>
        <family val="2"/>
        <scheme val="none"/>
      </font>
      <numFmt numFmtId="165" formatCode="_(&quot;$&quot;* #,##0_);_(&quot;$&quot;* \(#,##0\);_(&quot;$&quot;* &quot;-&quot;??_);_(@_)"/>
    </dxf>
    <dxf>
      <font>
        <b val="0"/>
        <i val="0"/>
        <strike val="0"/>
        <condense val="0"/>
        <extend val="0"/>
        <outline val="0"/>
        <shadow val="0"/>
        <u val="none"/>
        <vertAlign val="baseline"/>
        <sz val="14"/>
        <color rgb="FF000000"/>
        <name val="Helvetica Neue"/>
        <family val="2"/>
        <scheme val="none"/>
      </font>
      <numFmt numFmtId="165" formatCode="_(&quot;$&quot;* #,##0_);_(&quot;$&quot;* \(#,##0\);_(&quot;$&quot;* &quot;-&quot;??_);_(@_)"/>
    </dxf>
    <dxf>
      <font>
        <b/>
        <i val="0"/>
        <strike val="0"/>
        <condense val="0"/>
        <extend val="0"/>
        <outline val="0"/>
        <shadow val="0"/>
        <u val="none"/>
        <vertAlign val="baseline"/>
        <sz val="12"/>
        <color theme="0"/>
        <name val="Aptos Narrow"/>
        <scheme val="minor"/>
      </font>
      <fill>
        <patternFill patternType="solid">
          <fgColor indexed="64"/>
          <bgColor theme="3" tint="0.249977111117893"/>
        </patternFill>
      </fill>
      <alignment horizontal="right" vertical="bottom" textRotation="0" wrapText="0" indent="0" justifyLastLine="0" shrinkToFit="0" readingOrder="0"/>
    </dxf>
    <dxf>
      <font>
        <b/>
        <i val="0"/>
        <strike val="0"/>
        <condense val="0"/>
        <extend val="0"/>
        <outline val="0"/>
        <shadow val="0"/>
        <u val="none"/>
        <vertAlign val="baseline"/>
        <sz val="12"/>
        <color theme="0"/>
        <name val="Aptos Narrow"/>
        <scheme val="minor"/>
      </font>
      <fill>
        <patternFill patternType="solid">
          <fgColor indexed="64"/>
          <bgColor theme="3" tint="0.249977111117893"/>
        </patternFill>
      </fill>
      <alignment horizontal="right" vertical="bottom" textRotation="0" wrapText="0" indent="0" justifyLastLine="0" shrinkToFit="0" readingOrder="0"/>
    </dxf>
    <dxf>
      <font>
        <b val="0"/>
        <i val="0"/>
        <strike val="0"/>
        <condense val="0"/>
        <extend val="0"/>
        <outline val="0"/>
        <shadow val="0"/>
        <u val="none"/>
        <vertAlign val="baseline"/>
        <sz val="14"/>
        <color rgb="FF000000"/>
        <name val="Helvetica Neue"/>
        <family val="2"/>
        <scheme val="none"/>
      </font>
    </dxf>
    <dxf>
      <font>
        <b/>
        <i val="0"/>
        <strike val="0"/>
        <condense val="0"/>
        <extend val="0"/>
        <outline val="0"/>
        <shadow val="0"/>
        <u val="none"/>
        <vertAlign val="baseline"/>
        <sz val="12"/>
        <color theme="0"/>
        <name val="Aptos Narrow"/>
        <scheme val="minor"/>
      </font>
      <fill>
        <patternFill patternType="solid">
          <fgColor indexed="64"/>
          <bgColor theme="3" tint="0.249977111117893"/>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r>
              <a:rPr lang="en-US" sz="3200"/>
              <a:t>PASS RATES BY UNIT</a:t>
            </a:r>
          </a:p>
        </c:rich>
      </c:tx>
      <c:overlay val="0"/>
      <c:spPr>
        <a:noFill/>
        <a:ln>
          <a:noFill/>
        </a:ln>
        <a:effectLst/>
      </c:spPr>
      <c:txPr>
        <a:bodyPr rot="0" spcFirstLastPara="1" vertOverflow="ellipsis" vert="horz" wrap="square" anchor="ctr" anchorCtr="1"/>
        <a:lstStyle/>
        <a:p>
          <a:pPr>
            <a:defRPr sz="3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'8. BONUS STUFF'!$B$7</c:f>
              <c:strCache>
                <c:ptCount val="1"/>
                <c:pt idx="0">
                  <c:v>ATTENDED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BONUS STUFF'!$C$6:$H$6</c:f>
              <c:strCache>
                <c:ptCount val="6"/>
                <c:pt idx="0">
                  <c:v>UNIT 1</c:v>
                </c:pt>
                <c:pt idx="1">
                  <c:v>UNIT 2</c:v>
                </c:pt>
                <c:pt idx="2">
                  <c:v>UNIT 3</c:v>
                </c:pt>
                <c:pt idx="3">
                  <c:v>UNIT 4</c:v>
                </c:pt>
                <c:pt idx="4">
                  <c:v>UNIT 5</c:v>
                </c:pt>
                <c:pt idx="5">
                  <c:v>UNIT 6</c:v>
                </c:pt>
              </c:strCache>
            </c:strRef>
          </c:cat>
          <c:val>
            <c:numRef>
              <c:f>'8. BONUS STUFF'!$C$7:$H$7</c:f>
              <c:numCache>
                <c:formatCode>General</c:formatCode>
                <c:ptCount val="6"/>
                <c:pt idx="0">
                  <c:v>5</c:v>
                </c:pt>
                <c:pt idx="1">
                  <c:v>8</c:v>
                </c:pt>
                <c:pt idx="2">
                  <c:v>9</c:v>
                </c:pt>
                <c:pt idx="3">
                  <c:v>4</c:v>
                </c:pt>
                <c:pt idx="4">
                  <c:v>5</c:v>
                </c:pt>
                <c:pt idx="5">
                  <c:v>8</c:v>
                </c:pt>
              </c:numCache>
            </c:numRef>
          </c:val>
          <c:extLst>
            <c:ext xmlns:c16="http://schemas.microsoft.com/office/drawing/2014/chart" uri="{C3380CC4-5D6E-409C-BE32-E72D297353CC}">
              <c16:uniqueId val="{00000000-7688-B64D-B717-AE34BAB441A2}"/>
            </c:ext>
          </c:extLst>
        </c:ser>
        <c:ser>
          <c:idx val="1"/>
          <c:order val="1"/>
          <c:tx>
            <c:strRef>
              <c:f>'8. BONUS STUFF'!$B$8</c:f>
              <c:strCache>
                <c:ptCount val="1"/>
                <c:pt idx="0">
                  <c:v>PASSED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BONUS STUFF'!$C$6:$H$6</c:f>
              <c:strCache>
                <c:ptCount val="6"/>
                <c:pt idx="0">
                  <c:v>UNIT 1</c:v>
                </c:pt>
                <c:pt idx="1">
                  <c:v>UNIT 2</c:v>
                </c:pt>
                <c:pt idx="2">
                  <c:v>UNIT 3</c:v>
                </c:pt>
                <c:pt idx="3">
                  <c:v>UNIT 4</c:v>
                </c:pt>
                <c:pt idx="4">
                  <c:v>UNIT 5</c:v>
                </c:pt>
                <c:pt idx="5">
                  <c:v>UNIT 6</c:v>
                </c:pt>
              </c:strCache>
            </c:strRef>
          </c:cat>
          <c:val>
            <c:numRef>
              <c:f>'8. BONUS STUFF'!$C$8:$H$8</c:f>
              <c:numCache>
                <c:formatCode>General</c:formatCode>
                <c:ptCount val="6"/>
                <c:pt idx="0">
                  <c:v>5</c:v>
                </c:pt>
                <c:pt idx="1">
                  <c:v>8</c:v>
                </c:pt>
                <c:pt idx="2">
                  <c:v>8</c:v>
                </c:pt>
                <c:pt idx="3">
                  <c:v>4</c:v>
                </c:pt>
                <c:pt idx="4">
                  <c:v>4</c:v>
                </c:pt>
                <c:pt idx="5">
                  <c:v>8</c:v>
                </c:pt>
              </c:numCache>
            </c:numRef>
          </c:val>
          <c:extLst>
            <c:ext xmlns:c16="http://schemas.microsoft.com/office/drawing/2014/chart" uri="{C3380CC4-5D6E-409C-BE32-E72D297353CC}">
              <c16:uniqueId val="{00000001-7688-B64D-B717-AE34BAB441A2}"/>
            </c:ext>
          </c:extLst>
        </c:ser>
        <c:dLbls>
          <c:showLegendKey val="0"/>
          <c:showVal val="1"/>
          <c:showCatName val="0"/>
          <c:showSerName val="0"/>
          <c:showPercent val="0"/>
          <c:showBubbleSize val="0"/>
        </c:dLbls>
        <c:gapWidth val="79"/>
        <c:overlap val="100"/>
        <c:axId val="260004415"/>
        <c:axId val="260006207"/>
      </c:barChart>
      <c:catAx>
        <c:axId val="26000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260006207"/>
        <c:crosses val="autoZero"/>
        <c:auto val="1"/>
        <c:lblAlgn val="ctr"/>
        <c:lblOffset val="100"/>
        <c:noMultiLvlLbl val="0"/>
      </c:catAx>
      <c:valAx>
        <c:axId val="2600062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26000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146146</xdr:colOff>
      <xdr:row>3</xdr:row>
      <xdr:rowOff>126368</xdr:rowOff>
    </xdr:from>
    <xdr:to>
      <xdr:col>2</xdr:col>
      <xdr:colOff>2432651</xdr:colOff>
      <xdr:row>23</xdr:row>
      <xdr:rowOff>176915</xdr:rowOff>
    </xdr:to>
    <xdr:sp macro="" textlink="">
      <xdr:nvSpPr>
        <xdr:cNvPr id="2" name="Rounded Rectangle 1">
          <a:extLst>
            <a:ext uri="{FF2B5EF4-FFF2-40B4-BE49-F238E27FC236}">
              <a16:creationId xmlns:a16="http://schemas.microsoft.com/office/drawing/2014/main" id="{F6A72D1C-05D7-B942-95C7-A13A729E9F1E}"/>
            </a:ext>
          </a:extLst>
        </xdr:cNvPr>
        <xdr:cNvSpPr/>
      </xdr:nvSpPr>
      <xdr:spPr>
        <a:xfrm>
          <a:off x="146146" y="1175224"/>
          <a:ext cx="6526157" cy="5452786"/>
        </a:xfrm>
        <a:prstGeom prst="roundRect">
          <a:avLst>
            <a:gd name="adj" fmla="val 3026"/>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685800</xdr:colOff>
      <xdr:row>30</xdr:row>
      <xdr:rowOff>101600</xdr:rowOff>
    </xdr:from>
    <xdr:to>
      <xdr:col>14</xdr:col>
      <xdr:colOff>660400</xdr:colOff>
      <xdr:row>47</xdr:row>
      <xdr:rowOff>76200</xdr:rowOff>
    </xdr:to>
    <xdr:sp macro="" textlink="">
      <xdr:nvSpPr>
        <xdr:cNvPr id="2" name="Rounded Rectangle 1">
          <a:extLst>
            <a:ext uri="{FF2B5EF4-FFF2-40B4-BE49-F238E27FC236}">
              <a16:creationId xmlns:a16="http://schemas.microsoft.com/office/drawing/2014/main" id="{FC5EB1D1-4D4B-FA41-A9D2-DEF9F49D4D48}"/>
            </a:ext>
          </a:extLst>
        </xdr:cNvPr>
        <xdr:cNvSpPr/>
      </xdr:nvSpPr>
      <xdr:spPr>
        <a:xfrm>
          <a:off x="4508500" y="6642100"/>
          <a:ext cx="4165600" cy="350520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15</xdr:col>
      <xdr:colOff>215900</xdr:colOff>
      <xdr:row>31</xdr:row>
      <xdr:rowOff>0</xdr:rowOff>
    </xdr:from>
    <xdr:to>
      <xdr:col>17</xdr:col>
      <xdr:colOff>266700</xdr:colOff>
      <xdr:row>38</xdr:row>
      <xdr:rowOff>114300</xdr:rowOff>
    </xdr:to>
    <xdr:pic>
      <xdr:nvPicPr>
        <xdr:cNvPr id="3" name="Picture 2">
          <a:extLst>
            <a:ext uri="{FF2B5EF4-FFF2-40B4-BE49-F238E27FC236}">
              <a16:creationId xmlns:a16="http://schemas.microsoft.com/office/drawing/2014/main" id="{0402B182-75FE-1CCC-DEAB-9DFD134B6A4E}"/>
            </a:ext>
          </a:extLst>
        </xdr:cNvPr>
        <xdr:cNvPicPr>
          <a:picLocks noChangeAspect="1"/>
        </xdr:cNvPicPr>
      </xdr:nvPicPr>
      <xdr:blipFill>
        <a:blip xmlns:r="http://schemas.openxmlformats.org/officeDocument/2006/relationships" r:embed="rId1"/>
        <a:stretch>
          <a:fillRect/>
        </a:stretch>
      </xdr:blipFill>
      <xdr:spPr>
        <a:xfrm>
          <a:off x="9067800" y="6743700"/>
          <a:ext cx="1727200" cy="1612900"/>
        </a:xfrm>
        <a:prstGeom prst="rect">
          <a:avLst/>
        </a:prstGeom>
        <a:ln w="50800">
          <a:solidFill>
            <a:schemeClr val="tx2">
              <a:lumMod val="75000"/>
              <a:lumOff val="2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114299</xdr:colOff>
      <xdr:row>5</xdr:row>
      <xdr:rowOff>48845</xdr:rowOff>
    </xdr:from>
    <xdr:to>
      <xdr:col>8</xdr:col>
      <xdr:colOff>547077</xdr:colOff>
      <xdr:row>19</xdr:row>
      <xdr:rowOff>88899</xdr:rowOff>
    </xdr:to>
    <xdr:sp macro="" textlink="">
      <xdr:nvSpPr>
        <xdr:cNvPr id="2" name="Rounded Rectangle 1">
          <a:extLst>
            <a:ext uri="{FF2B5EF4-FFF2-40B4-BE49-F238E27FC236}">
              <a16:creationId xmlns:a16="http://schemas.microsoft.com/office/drawing/2014/main" id="{0C92DC84-F2E9-464F-97B0-6B83677B13CB}"/>
            </a:ext>
          </a:extLst>
        </xdr:cNvPr>
        <xdr:cNvSpPr/>
      </xdr:nvSpPr>
      <xdr:spPr>
        <a:xfrm>
          <a:off x="114299" y="1416537"/>
          <a:ext cx="8551009" cy="3459285"/>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120161</xdr:colOff>
      <xdr:row>22</xdr:row>
      <xdr:rowOff>35167</xdr:rowOff>
    </xdr:from>
    <xdr:to>
      <xdr:col>8</xdr:col>
      <xdr:colOff>527538</xdr:colOff>
      <xdr:row>38</xdr:row>
      <xdr:rowOff>65452</xdr:rowOff>
    </xdr:to>
    <xdr:sp macro="" textlink="">
      <xdr:nvSpPr>
        <xdr:cNvPr id="3" name="Rounded Rectangle 2">
          <a:extLst>
            <a:ext uri="{FF2B5EF4-FFF2-40B4-BE49-F238E27FC236}">
              <a16:creationId xmlns:a16="http://schemas.microsoft.com/office/drawing/2014/main" id="{D11EC10C-291E-F94D-9342-BF2723C22A67}"/>
            </a:ext>
          </a:extLst>
        </xdr:cNvPr>
        <xdr:cNvSpPr/>
      </xdr:nvSpPr>
      <xdr:spPr>
        <a:xfrm>
          <a:off x="120161" y="5574321"/>
          <a:ext cx="8525608" cy="3459285"/>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90853</xdr:colOff>
      <xdr:row>39</xdr:row>
      <xdr:rowOff>84013</xdr:rowOff>
    </xdr:from>
    <xdr:to>
      <xdr:col>8</xdr:col>
      <xdr:colOff>498230</xdr:colOff>
      <xdr:row>61</xdr:row>
      <xdr:rowOff>9769</xdr:rowOff>
    </xdr:to>
    <xdr:sp macro="" textlink="">
      <xdr:nvSpPr>
        <xdr:cNvPr id="4" name="Rounded Rectangle 3">
          <a:extLst>
            <a:ext uri="{FF2B5EF4-FFF2-40B4-BE49-F238E27FC236}">
              <a16:creationId xmlns:a16="http://schemas.microsoft.com/office/drawing/2014/main" id="{99D6164F-E75B-644E-888C-B711C6D1A734}"/>
            </a:ext>
          </a:extLst>
        </xdr:cNvPr>
        <xdr:cNvSpPr/>
      </xdr:nvSpPr>
      <xdr:spPr>
        <a:xfrm>
          <a:off x="90853" y="9364782"/>
          <a:ext cx="8525608" cy="457591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7938</xdr:colOff>
      <xdr:row>14</xdr:row>
      <xdr:rowOff>47625</xdr:rowOff>
    </xdr:from>
    <xdr:to>
      <xdr:col>9</xdr:col>
      <xdr:colOff>222250</xdr:colOff>
      <xdr:row>16</xdr:row>
      <xdr:rowOff>202407</xdr:rowOff>
    </xdr:to>
    <xdr:cxnSp macro="">
      <xdr:nvCxnSpPr>
        <xdr:cNvPr id="6" name="Straight Arrow Connector 5">
          <a:extLst>
            <a:ext uri="{FF2B5EF4-FFF2-40B4-BE49-F238E27FC236}">
              <a16:creationId xmlns:a16="http://schemas.microsoft.com/office/drawing/2014/main" id="{C28D09A5-0518-54B8-5DD4-E6EB82FDA21F}"/>
            </a:ext>
          </a:extLst>
        </xdr:cNvPr>
        <xdr:cNvCxnSpPr>
          <a:stCxn id="9" idx="3"/>
        </xdr:cNvCxnSpPr>
      </xdr:nvCxnSpPr>
      <xdr:spPr>
        <a:xfrm flipV="1">
          <a:off x="8786813" y="3563938"/>
          <a:ext cx="1055687" cy="559594"/>
        </a:xfrm>
        <a:prstGeom prst="straightConnector1">
          <a:avLst/>
        </a:prstGeom>
        <a:ln>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444500</xdr:colOff>
      <xdr:row>15</xdr:row>
      <xdr:rowOff>142875</xdr:rowOff>
    </xdr:from>
    <xdr:to>
      <xdr:col>8</xdr:col>
      <xdr:colOff>7938</xdr:colOff>
      <xdr:row>17</xdr:row>
      <xdr:rowOff>198438</xdr:rowOff>
    </xdr:to>
    <xdr:sp macro="" textlink="">
      <xdr:nvSpPr>
        <xdr:cNvPr id="9" name="Rounded Rectangle 1">
          <a:extLst>
            <a:ext uri="{FF2B5EF4-FFF2-40B4-BE49-F238E27FC236}">
              <a16:creationId xmlns:a16="http://schemas.microsoft.com/office/drawing/2014/main" id="{04C64CDF-DBA8-4D4A-BBB7-593FED8082EB}"/>
            </a:ext>
          </a:extLst>
        </xdr:cNvPr>
        <xdr:cNvSpPr/>
      </xdr:nvSpPr>
      <xdr:spPr>
        <a:xfrm>
          <a:off x="5492750" y="3857625"/>
          <a:ext cx="3294063" cy="531813"/>
        </a:xfrm>
        <a:prstGeom prst="roundRect">
          <a:avLst>
            <a:gd name="adj" fmla="val 15555"/>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393700</xdr:colOff>
      <xdr:row>8</xdr:row>
      <xdr:rowOff>215900</xdr:rowOff>
    </xdr:from>
    <xdr:to>
      <xdr:col>10</xdr:col>
      <xdr:colOff>1079500</xdr:colOff>
      <xdr:row>17</xdr:row>
      <xdr:rowOff>84667</xdr:rowOff>
    </xdr:to>
    <xdr:sp macro="" textlink="">
      <xdr:nvSpPr>
        <xdr:cNvPr id="2" name="TextBox 1">
          <a:extLst>
            <a:ext uri="{FF2B5EF4-FFF2-40B4-BE49-F238E27FC236}">
              <a16:creationId xmlns:a16="http://schemas.microsoft.com/office/drawing/2014/main" id="{BCDFFCD4-81EB-074E-B1C8-609BC7E7707A}"/>
            </a:ext>
          </a:extLst>
        </xdr:cNvPr>
        <xdr:cNvSpPr txBox="1"/>
      </xdr:nvSpPr>
      <xdr:spPr>
        <a:xfrm>
          <a:off x="5240867" y="2004483"/>
          <a:ext cx="4495800" cy="2038351"/>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Tx/>
            <a:buNone/>
          </a:pPr>
          <a:r>
            <a:rPr lang="en-US" sz="2400" b="1" baseline="0"/>
            <a:t>RANGES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STANDARD WAY EXCEL REFERNCES DATE SETS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LOOSLEY DEFINED REFERENCED BY CELL LOCATION</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MOST FLEXIBILITY TO LAYOUT</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FORMULAS ARE FRAGILE DO NOT ADAPT TO DATA CHANGES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FORMULAS DON'T ACCOMODATE FILTER RESULTS</a:t>
          </a:r>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1" baseline="0"/>
        </a:p>
        <a:p>
          <a:pPr marL="0" indent="0">
            <a:buFontTx/>
            <a:buNone/>
          </a:pPr>
          <a:endParaRPr lang="en-US" sz="1600" b="0" baseline="0"/>
        </a:p>
      </xdr:txBody>
    </xdr:sp>
    <xdr:clientData/>
  </xdr:twoCellAnchor>
  <xdr:twoCellAnchor>
    <xdr:from>
      <xdr:col>8</xdr:col>
      <xdr:colOff>469900</xdr:colOff>
      <xdr:row>27</xdr:row>
      <xdr:rowOff>25400</xdr:rowOff>
    </xdr:from>
    <xdr:to>
      <xdr:col>14</xdr:col>
      <xdr:colOff>317500</xdr:colOff>
      <xdr:row>40</xdr:row>
      <xdr:rowOff>25400</xdr:rowOff>
    </xdr:to>
    <xdr:sp macro="" textlink="">
      <xdr:nvSpPr>
        <xdr:cNvPr id="3" name="TextBox 2">
          <a:extLst>
            <a:ext uri="{FF2B5EF4-FFF2-40B4-BE49-F238E27FC236}">
              <a16:creationId xmlns:a16="http://schemas.microsoft.com/office/drawing/2014/main" id="{2C32E1B0-7794-1444-9986-25185C8E46B9}"/>
            </a:ext>
          </a:extLst>
        </xdr:cNvPr>
        <xdr:cNvSpPr txBox="1"/>
      </xdr:nvSpPr>
      <xdr:spPr>
        <a:xfrm>
          <a:off x="7404100" y="6515100"/>
          <a:ext cx="5778500" cy="2959100"/>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Tx/>
            <a:buNone/>
          </a:pPr>
          <a:r>
            <a:rPr lang="en-US" sz="2400" b="1" baseline="0"/>
            <a:t>NAMED RANGES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CAN BE CREATED AS A WHOLE DATA SET, A GROUP OF DATA, A SINGLE CELL OF DATA</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CAN BE IN ANY PART OF YOUR WORKBOOK REGARDLESS OF THE SHEET YOUR FORMULA EXISTS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EASILY REFERENCED IN FORMULAS AND EASILY IDENTIFIED BY NAME VS. CELL/RANGE REFERENCE</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FIXED RANGES -- DON'T ADAPT TO CHANGES IN RANGES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r>
            <a:rPr lang="en-US" sz="1600" b="1" baseline="0"/>
            <a:t>ARRAYS</a:t>
          </a:r>
          <a:r>
            <a:rPr lang="en-US" sz="1600" b="0" baseline="0"/>
            <a:t> -- SINGLE FORMULA REFERNCE TO A LARGE DATA SET</a:t>
          </a:r>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p>
        <a:p>
          <a:pPr marL="0" marR="0" lvl="0" indent="0" defTabSz="914400" eaLnBrk="1" fontAlgn="auto" latinLnBrk="0" hangingPunct="1">
            <a:lnSpc>
              <a:spcPct val="100000"/>
            </a:lnSpc>
            <a:spcBef>
              <a:spcPts val="0"/>
            </a:spcBef>
            <a:spcAft>
              <a:spcPts val="0"/>
            </a:spcAft>
            <a:buClrTx/>
            <a:buSzTx/>
            <a:buFontTx/>
            <a:buNone/>
            <a:tabLst/>
            <a:defRPr/>
          </a:pPr>
          <a:endParaRPr lang="en-US" sz="1600" b="1" baseline="0"/>
        </a:p>
        <a:p>
          <a:pPr marL="0" indent="0">
            <a:buFontTx/>
            <a:buNone/>
          </a:pPr>
          <a:endParaRPr lang="en-US" sz="1600" b="0" baseline="0"/>
        </a:p>
      </xdr:txBody>
    </xdr:sp>
    <xdr:clientData/>
  </xdr:twoCellAnchor>
  <xdr:twoCellAnchor>
    <xdr:from>
      <xdr:col>17</xdr:col>
      <xdr:colOff>48683</xdr:colOff>
      <xdr:row>16</xdr:row>
      <xdr:rowOff>59266</xdr:rowOff>
    </xdr:from>
    <xdr:to>
      <xdr:col>23</xdr:col>
      <xdr:colOff>823383</xdr:colOff>
      <xdr:row>29</xdr:row>
      <xdr:rowOff>171450</xdr:rowOff>
    </xdr:to>
    <xdr:sp macro="" textlink="">
      <xdr:nvSpPr>
        <xdr:cNvPr id="4" name="TextBox 3">
          <a:extLst>
            <a:ext uri="{FF2B5EF4-FFF2-40B4-BE49-F238E27FC236}">
              <a16:creationId xmlns:a16="http://schemas.microsoft.com/office/drawing/2014/main" id="{CDC29CCE-BB65-EE48-B84D-622BFA8429F6}"/>
            </a:ext>
          </a:extLst>
        </xdr:cNvPr>
        <xdr:cNvSpPr txBox="1"/>
      </xdr:nvSpPr>
      <xdr:spPr>
        <a:xfrm>
          <a:off x="15077016" y="3784599"/>
          <a:ext cx="5875867" cy="3012018"/>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Tx/>
            <a:buNone/>
          </a:pPr>
          <a:r>
            <a:rPr lang="en-US" sz="2400" b="1" baseline="0"/>
            <a:t>TABLES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LIKE A NAMED RANGE REFERENCED AND ENTIRE RANGE BY A NAME</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CELLS, COLUMN AND ROWS CAN BE REFERENCED BY NAME</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AUTOMATIC DISTRIBUTION OF THE FORMULA  WHEN YOU TYPE IN THE TOP ROW</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EASILY ACCOMMODATE NEW ROWS/COLUMNS WITHOUT BREAKING FORMULAS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TOTAL ROWS ARE ADAPTABLE TO FILTERS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SOME FUNCTIONS ARE NOT AVAILABLE IN TABLES</a:t>
          </a:r>
        </a:p>
        <a:p>
          <a:pPr marL="0" marR="0" lvl="0" indent="0" defTabSz="914400" eaLnBrk="1" fontAlgn="auto" latinLnBrk="0" hangingPunct="1">
            <a:lnSpc>
              <a:spcPct val="100000"/>
            </a:lnSpc>
            <a:spcBef>
              <a:spcPts val="0"/>
            </a:spcBef>
            <a:spcAft>
              <a:spcPts val="0"/>
            </a:spcAft>
            <a:buClrTx/>
            <a:buSzTx/>
            <a:buFontTx/>
            <a:buNone/>
            <a:tabLst/>
            <a:defRPr/>
          </a:pPr>
          <a:r>
            <a:rPr lang="en-US" sz="1600" b="0" baseline="0"/>
            <a:t>TABLES CAN BE PROTECTED BUT NOT SELECTIVELY</a:t>
          </a:r>
        </a:p>
        <a:p>
          <a:pPr marL="0" marR="0" lvl="0" indent="0" defTabSz="914400" eaLnBrk="1" fontAlgn="auto" latinLnBrk="0" hangingPunct="1">
            <a:lnSpc>
              <a:spcPct val="100000"/>
            </a:lnSpc>
            <a:spcBef>
              <a:spcPts val="0"/>
            </a:spcBef>
            <a:spcAft>
              <a:spcPts val="0"/>
            </a:spcAft>
            <a:buClrTx/>
            <a:buSzTx/>
            <a:buFontTx/>
            <a:buNone/>
            <a:tabLst/>
            <a:defRPr/>
          </a:pPr>
          <a:endParaRPr lang="en-US" sz="1600" b="1" baseline="0"/>
        </a:p>
        <a:p>
          <a:pPr marL="0" indent="0">
            <a:buFontTx/>
            <a:buNone/>
          </a:pPr>
          <a:endParaRPr lang="en-US" sz="1600" b="0" baseline="0"/>
        </a:p>
      </xdr:txBody>
    </xdr:sp>
    <xdr:clientData/>
  </xdr:twoCellAnchor>
  <xdr:twoCellAnchor>
    <xdr:from>
      <xdr:col>1</xdr:col>
      <xdr:colOff>50800</xdr:colOff>
      <xdr:row>21</xdr:row>
      <xdr:rowOff>63500</xdr:rowOff>
    </xdr:from>
    <xdr:to>
      <xdr:col>6</xdr:col>
      <xdr:colOff>52916</xdr:colOff>
      <xdr:row>23</xdr:row>
      <xdr:rowOff>84667</xdr:rowOff>
    </xdr:to>
    <xdr:sp macro="" textlink="">
      <xdr:nvSpPr>
        <xdr:cNvPr id="5" name="Rounded Rectangle 4">
          <a:extLst>
            <a:ext uri="{FF2B5EF4-FFF2-40B4-BE49-F238E27FC236}">
              <a16:creationId xmlns:a16="http://schemas.microsoft.com/office/drawing/2014/main" id="{C6BB8732-C2AE-AF82-77FC-DA20AF84663E}"/>
            </a:ext>
          </a:extLst>
        </xdr:cNvPr>
        <xdr:cNvSpPr/>
      </xdr:nvSpPr>
      <xdr:spPr>
        <a:xfrm>
          <a:off x="262467" y="5418667"/>
          <a:ext cx="4690532" cy="423333"/>
        </a:xfrm>
        <a:prstGeom prst="roundRect">
          <a:avLst>
            <a:gd name="adj" fmla="val 50000"/>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C00000"/>
              </a:solidFill>
            </a:rPr>
            <a:t>DISCUSS PRINTING WORKSHEETS</a:t>
          </a:r>
        </a:p>
      </xdr:txBody>
    </xdr:sp>
    <xdr:clientData/>
  </xdr:twoCellAnchor>
  <xdr:twoCellAnchor>
    <xdr:from>
      <xdr:col>6</xdr:col>
      <xdr:colOff>292100</xdr:colOff>
      <xdr:row>8</xdr:row>
      <xdr:rowOff>101600</xdr:rowOff>
    </xdr:from>
    <xdr:to>
      <xdr:col>10</xdr:col>
      <xdr:colOff>1244600</xdr:colOff>
      <xdr:row>17</xdr:row>
      <xdr:rowOff>179917</xdr:rowOff>
    </xdr:to>
    <xdr:sp macro="" textlink="">
      <xdr:nvSpPr>
        <xdr:cNvPr id="6" name="Rounded Rectangle 5">
          <a:extLst>
            <a:ext uri="{FF2B5EF4-FFF2-40B4-BE49-F238E27FC236}">
              <a16:creationId xmlns:a16="http://schemas.microsoft.com/office/drawing/2014/main" id="{B342EF71-DF0A-5945-A431-D86ABC75A721}"/>
            </a:ext>
          </a:extLst>
        </xdr:cNvPr>
        <xdr:cNvSpPr/>
      </xdr:nvSpPr>
      <xdr:spPr>
        <a:xfrm>
          <a:off x="5139267" y="1921933"/>
          <a:ext cx="4762500" cy="2258484"/>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279400</xdr:colOff>
      <xdr:row>26</xdr:row>
      <xdr:rowOff>165100</xdr:rowOff>
    </xdr:from>
    <xdr:to>
      <xdr:col>14</xdr:col>
      <xdr:colOff>215900</xdr:colOff>
      <xdr:row>40</xdr:row>
      <xdr:rowOff>190500</xdr:rowOff>
    </xdr:to>
    <xdr:sp macro="" textlink="">
      <xdr:nvSpPr>
        <xdr:cNvPr id="7" name="Rounded Rectangle 6">
          <a:extLst>
            <a:ext uri="{FF2B5EF4-FFF2-40B4-BE49-F238E27FC236}">
              <a16:creationId xmlns:a16="http://schemas.microsoft.com/office/drawing/2014/main" id="{D91D00F5-54C1-9B41-ACB9-9E9C65281B50}"/>
            </a:ext>
          </a:extLst>
        </xdr:cNvPr>
        <xdr:cNvSpPr/>
      </xdr:nvSpPr>
      <xdr:spPr>
        <a:xfrm>
          <a:off x="7213600" y="6464300"/>
          <a:ext cx="5867400" cy="3327400"/>
        </a:xfrm>
        <a:prstGeom prst="roundRect">
          <a:avLst>
            <a:gd name="adj" fmla="val 5827"/>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222251</xdr:colOff>
      <xdr:row>15</xdr:row>
      <xdr:rowOff>86784</xdr:rowOff>
    </xdr:from>
    <xdr:to>
      <xdr:col>23</xdr:col>
      <xdr:colOff>768351</xdr:colOff>
      <xdr:row>29</xdr:row>
      <xdr:rowOff>126999</xdr:rowOff>
    </xdr:to>
    <xdr:sp macro="" textlink="">
      <xdr:nvSpPr>
        <xdr:cNvPr id="8" name="Rounded Rectangle 7">
          <a:extLst>
            <a:ext uri="{FF2B5EF4-FFF2-40B4-BE49-F238E27FC236}">
              <a16:creationId xmlns:a16="http://schemas.microsoft.com/office/drawing/2014/main" id="{F9AA2764-DCDB-7342-9A37-49050EE4CED8}"/>
            </a:ext>
          </a:extLst>
        </xdr:cNvPr>
        <xdr:cNvSpPr/>
      </xdr:nvSpPr>
      <xdr:spPr>
        <a:xfrm>
          <a:off x="14996584" y="3579284"/>
          <a:ext cx="5901267" cy="3172882"/>
        </a:xfrm>
        <a:prstGeom prst="roundRect">
          <a:avLst>
            <a:gd name="adj" fmla="val 5827"/>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660400</xdr:colOff>
      <xdr:row>5</xdr:row>
      <xdr:rowOff>12700</xdr:rowOff>
    </xdr:from>
    <xdr:to>
      <xdr:col>18</xdr:col>
      <xdr:colOff>660400</xdr:colOff>
      <xdr:row>30</xdr:row>
      <xdr:rowOff>190327</xdr:rowOff>
    </xdr:to>
    <xdr:sp macro="" textlink="">
      <xdr:nvSpPr>
        <xdr:cNvPr id="2" name="TextBox 1">
          <a:extLst>
            <a:ext uri="{FF2B5EF4-FFF2-40B4-BE49-F238E27FC236}">
              <a16:creationId xmlns:a16="http://schemas.microsoft.com/office/drawing/2014/main" id="{A9FDAB7E-9905-4A43-8F45-B9A47AD71CD6}"/>
            </a:ext>
          </a:extLst>
        </xdr:cNvPr>
        <xdr:cNvSpPr txBox="1"/>
      </xdr:nvSpPr>
      <xdr:spPr>
        <a:xfrm>
          <a:off x="10675059" y="1043926"/>
          <a:ext cx="5789401" cy="5281851"/>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EXERCISE 1</a:t>
          </a:r>
          <a:endParaRPr lang="en-US" sz="1100" b="1"/>
        </a:p>
        <a:p>
          <a:endParaRPr lang="en-US" sz="1100"/>
        </a:p>
        <a:p>
          <a:pPr marL="285750" indent="-285750">
            <a:buFont typeface="Arial" panose="020B0604020202020204" pitchFamily="34" charset="0"/>
            <a:buChar char="•"/>
          </a:pPr>
          <a:r>
            <a:rPr lang="en-US" sz="1600" b="0" baseline="0"/>
            <a:t>CONVERT THE RANGE TO A TABLE NAMED</a:t>
          </a:r>
          <a:r>
            <a:rPr lang="en-US" sz="1600" b="1" baseline="0"/>
            <a:t> SALES</a:t>
          </a:r>
        </a:p>
        <a:p>
          <a:pPr marL="285750" indent="-285750">
            <a:buFont typeface="Arial" panose="020B0604020202020204" pitchFamily="34" charset="0"/>
            <a:buChar char="•"/>
          </a:pPr>
          <a:r>
            <a:rPr lang="en-US" sz="1600" b="0" baseline="0"/>
            <a:t>ADD 3 ROWS OF DATA </a:t>
          </a:r>
          <a:r>
            <a:rPr lang="en-US" sz="1600" b="1" baseline="0"/>
            <a:t>(MAKE UP ANY VALUES YOU LIKE)</a:t>
          </a:r>
        </a:p>
        <a:p>
          <a:pPr marL="285750" indent="-285750">
            <a:buFont typeface="Arial" panose="020B0604020202020204" pitchFamily="34" charset="0"/>
            <a:buChar char="•"/>
          </a:pPr>
          <a:r>
            <a:rPr lang="en-US" sz="1600" b="0" baseline="0"/>
            <a:t>ADD A COLUMN CALLED </a:t>
          </a:r>
          <a:r>
            <a:rPr lang="en-US" sz="1600" b="1" baseline="0"/>
            <a:t>TURNAROUND</a:t>
          </a:r>
        </a:p>
        <a:p>
          <a:r>
            <a:rPr lang="en-US" sz="1600" baseline="0"/>
            <a:t>----------------------------------------------------------------------------</a:t>
          </a:r>
        </a:p>
        <a:p>
          <a:endParaRPr lang="en-US" sz="1100" baseline="0"/>
        </a:p>
        <a:p>
          <a:r>
            <a:rPr lang="en-US" sz="2400" b="1"/>
            <a:t>EXERCISE 2</a:t>
          </a:r>
          <a:endParaRPr lang="en-US" sz="1100" b="1"/>
        </a:p>
        <a:p>
          <a:endParaRPr lang="en-US" sz="1100"/>
        </a:p>
        <a:p>
          <a:pPr marL="285750" indent="-285750">
            <a:buFont typeface="Arial" panose="020B0604020202020204" pitchFamily="34" charset="0"/>
            <a:buChar char="•"/>
          </a:pPr>
          <a:r>
            <a:rPr lang="en-US" sz="1600" baseline="0"/>
            <a:t>CREATE A FORMULA FOR TAX USD</a:t>
          </a:r>
        </a:p>
        <a:p>
          <a:pPr marL="285750" indent="-285750">
            <a:buFont typeface="Arial" panose="020B0604020202020204" pitchFamily="34" charset="0"/>
            <a:buChar char="•"/>
          </a:pPr>
          <a:r>
            <a:rPr lang="en-US" sz="1600" b="0" i="1" baseline="0">
              <a:solidFill>
                <a:srgbClr val="FF0000"/>
              </a:solidFill>
            </a:rPr>
            <a:t>	RETAIL PRICE * TAX RATE (USE ABSOLUTE REFERENCE)</a:t>
          </a:r>
        </a:p>
        <a:p>
          <a:pPr marL="285750" indent="-285750">
            <a:buFont typeface="Arial" panose="020B0604020202020204" pitchFamily="34" charset="0"/>
            <a:buChar char="•"/>
          </a:pPr>
          <a:r>
            <a:rPr lang="en-US" sz="1600" b="0" i="1" baseline="0">
              <a:solidFill>
                <a:srgbClr val="FF0000"/>
              </a:solidFill>
            </a:rPr>
            <a:t>	</a:t>
          </a:r>
          <a:r>
            <a:rPr lang="en-US" sz="1600" b="1" i="1" baseline="0">
              <a:solidFill>
                <a:srgbClr val="FF0000"/>
              </a:solidFill>
            </a:rPr>
            <a:t>BONUS BIG BRAIN QUESTION </a:t>
          </a:r>
          <a:r>
            <a:rPr lang="en-US" sz="1600" b="0" i="1" baseline="0">
              <a:solidFill>
                <a:srgbClr val="FF0000"/>
              </a:solidFill>
            </a:rPr>
            <a:t>-- WHAT'S ANOTHER 	TECHNIQUE YOU CAN USE TO REFERENCE THIS 	CELL WITHOUT USING $H$5</a:t>
          </a:r>
        </a:p>
        <a:p>
          <a:pPr marL="285750" indent="-285750">
            <a:buFont typeface="Arial" panose="020B0604020202020204" pitchFamily="34" charset="0"/>
            <a:buChar char="•"/>
          </a:pPr>
          <a:r>
            <a:rPr lang="en-US" sz="1600" b="0" i="1" baseline="0">
              <a:solidFill>
                <a:schemeClr val="tx1"/>
              </a:solidFill>
            </a:rPr>
            <a:t>CREATE A FORMULA FOR TOTAL (USD) </a:t>
          </a:r>
        </a:p>
        <a:p>
          <a:pPr marL="285750" indent="-285750">
            <a:buFont typeface="Arial" panose="020B0604020202020204" pitchFamily="34" charset="0"/>
            <a:buChar char="•"/>
          </a:pPr>
          <a:r>
            <a:rPr lang="en-US" sz="1600" b="0" i="1" baseline="0">
              <a:solidFill>
                <a:srgbClr val="FF0000"/>
              </a:solidFill>
            </a:rPr>
            <a:t>	RETAIL PRICE+TAX(USD)*ORDER QUANTITY</a:t>
          </a:r>
        </a:p>
        <a:p>
          <a:pPr marL="285750" indent="-285750">
            <a:buFont typeface="Arial" panose="020B0604020202020204" pitchFamily="34" charset="0"/>
            <a:buChar char="•"/>
          </a:pPr>
          <a:r>
            <a:rPr lang="en-US" sz="1600" b="0" i="1" baseline="0">
              <a:solidFill>
                <a:srgbClr val="FF0000"/>
              </a:solidFill>
            </a:rPr>
            <a:t>	REMEMBER YOUR JR HIGH MATH RULES</a:t>
          </a:r>
        </a:p>
        <a:p>
          <a:pPr marL="285750" indent="-285750">
            <a:buFont typeface="Arial" panose="020B0604020202020204" pitchFamily="34" charset="0"/>
            <a:buChar char="•"/>
          </a:pPr>
          <a:r>
            <a:rPr lang="en-US" sz="1600" b="0" i="0" baseline="0">
              <a:solidFill>
                <a:schemeClr val="tx1"/>
              </a:solidFill>
            </a:rPr>
            <a:t>CREATE A FORMULA TO CALCULATE DAYS BETWEEN ORDER DATE AND SHIP DATE</a:t>
          </a:r>
        </a:p>
        <a:p>
          <a:pPr marL="285750" indent="-285750">
            <a:buFont typeface="Arial" panose="020B0604020202020204" pitchFamily="34" charset="0"/>
            <a:buChar char="•"/>
          </a:pPr>
          <a:r>
            <a:rPr lang="en-US" sz="1600" b="0" i="1" baseline="0">
              <a:solidFill>
                <a:srgbClr val="FF0000"/>
              </a:solidFill>
            </a:rPr>
            <a:t>	SHIP DATE - ORDER DATE</a:t>
          </a:r>
        </a:p>
      </xdr:txBody>
    </xdr:sp>
    <xdr:clientData/>
  </xdr:twoCellAnchor>
  <xdr:twoCellAnchor>
    <xdr:from>
      <xdr:col>11</xdr:col>
      <xdr:colOff>647701</xdr:colOff>
      <xdr:row>5</xdr:row>
      <xdr:rowOff>1</xdr:rowOff>
    </xdr:from>
    <xdr:to>
      <xdr:col>18</xdr:col>
      <xdr:colOff>635001</xdr:colOff>
      <xdr:row>31</xdr:row>
      <xdr:rowOff>13842</xdr:rowOff>
    </xdr:to>
    <xdr:sp macro="" textlink="">
      <xdr:nvSpPr>
        <xdr:cNvPr id="3" name="Rounded Rectangle 2">
          <a:extLst>
            <a:ext uri="{FF2B5EF4-FFF2-40B4-BE49-F238E27FC236}">
              <a16:creationId xmlns:a16="http://schemas.microsoft.com/office/drawing/2014/main" id="{1F7C42FA-598C-5D48-9662-D37F2A212CDF}"/>
            </a:ext>
          </a:extLst>
        </xdr:cNvPr>
        <xdr:cNvSpPr/>
      </xdr:nvSpPr>
      <xdr:spPr>
        <a:xfrm>
          <a:off x="10662360" y="1031227"/>
          <a:ext cx="5776701" cy="5322234"/>
        </a:xfrm>
        <a:prstGeom prst="roundRect">
          <a:avLst>
            <a:gd name="adj" fmla="val 3913"/>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50800</xdr:colOff>
      <xdr:row>27</xdr:row>
      <xdr:rowOff>190500</xdr:rowOff>
    </xdr:from>
    <xdr:to>
      <xdr:col>3</xdr:col>
      <xdr:colOff>1346200</xdr:colOff>
      <xdr:row>62</xdr:row>
      <xdr:rowOff>63500</xdr:rowOff>
    </xdr:to>
    <xdr:sp macro="" textlink="">
      <xdr:nvSpPr>
        <xdr:cNvPr id="5" name="TextBox 4">
          <a:extLst>
            <a:ext uri="{FF2B5EF4-FFF2-40B4-BE49-F238E27FC236}">
              <a16:creationId xmlns:a16="http://schemas.microsoft.com/office/drawing/2014/main" id="{244BF3F7-E554-9E0F-E1D5-AE4EAF62A1F8}"/>
            </a:ext>
          </a:extLst>
        </xdr:cNvPr>
        <xdr:cNvSpPr txBox="1"/>
      </xdr:nvSpPr>
      <xdr:spPr>
        <a:xfrm>
          <a:off x="254000" y="6553200"/>
          <a:ext cx="4953000" cy="6985000"/>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EXERCISE 1</a:t>
          </a:r>
          <a:endParaRPr lang="en-US" sz="1100" b="1"/>
        </a:p>
        <a:p>
          <a:endParaRPr lang="en-US" sz="1100"/>
        </a:p>
        <a:p>
          <a:r>
            <a:rPr lang="en-US" sz="1600"/>
            <a:t>SORT</a:t>
          </a:r>
          <a:r>
            <a:rPr lang="en-US" sz="1600" baseline="0"/>
            <a:t> THE DATA BY </a:t>
          </a:r>
          <a:r>
            <a:rPr lang="en-US" sz="1600" b="1" baseline="0"/>
            <a:t>YEARS EMPLOYED </a:t>
          </a:r>
          <a:r>
            <a:rPr lang="en-US" sz="1600" baseline="0"/>
            <a:t>STARTING WITH MOST YEAR AT THE TOP</a:t>
          </a:r>
        </a:p>
        <a:p>
          <a:endParaRPr lang="en-US" sz="1600" baseline="0"/>
        </a:p>
        <a:p>
          <a:r>
            <a:rPr lang="en-US" sz="1600" baseline="0"/>
            <a:t>SORT THE DATA BY </a:t>
          </a:r>
          <a:r>
            <a:rPr lang="en-US" sz="1600" b="1" baseline="0"/>
            <a:t>REGION</a:t>
          </a:r>
          <a:r>
            <a:rPr lang="en-US" sz="1600" baseline="0"/>
            <a:t>, THEN </a:t>
          </a:r>
          <a:r>
            <a:rPr lang="en-US" sz="1600" b="1" baseline="0"/>
            <a:t>DEPARTMENT</a:t>
          </a:r>
          <a:r>
            <a:rPr lang="en-US" sz="1600" baseline="0"/>
            <a:t>, THEN </a:t>
          </a:r>
          <a:r>
            <a:rPr lang="en-US" sz="1600" b="1" baseline="0"/>
            <a:t>SALARY </a:t>
          </a:r>
          <a:r>
            <a:rPr lang="en-US" sz="1600" baseline="0"/>
            <a:t>ASCENDING ORDER (SMALLEST SALARY ON TOP)</a:t>
          </a:r>
        </a:p>
        <a:p>
          <a:endParaRPr lang="en-US" sz="1600" baseline="0"/>
        </a:p>
        <a:p>
          <a:r>
            <a:rPr lang="en-US" sz="1600" baseline="0"/>
            <a:t>FILTER THE DATA TO ONLY SHOW </a:t>
          </a:r>
          <a:r>
            <a:rPr lang="en-US" sz="1600" b="1" baseline="0"/>
            <a:t>MARKETING</a:t>
          </a:r>
          <a:r>
            <a:rPr lang="en-US" sz="1600" baseline="0"/>
            <a:t> AND </a:t>
          </a:r>
          <a:r>
            <a:rPr lang="en-US" sz="1600" b="1" baseline="0"/>
            <a:t>SALES</a:t>
          </a:r>
          <a:r>
            <a:rPr lang="en-US" sz="1600" baseline="0"/>
            <a:t> </a:t>
          </a:r>
          <a:r>
            <a:rPr lang="en-US" sz="1600" b="1" baseline="0"/>
            <a:t>DEPARTMENT</a:t>
          </a:r>
          <a:r>
            <a:rPr lang="en-US" sz="1600" baseline="0"/>
            <a:t> IN THE </a:t>
          </a:r>
          <a:r>
            <a:rPr lang="en-US" sz="1600" b="1" baseline="0"/>
            <a:t>WEST REGION</a:t>
          </a:r>
        </a:p>
        <a:p>
          <a:endParaRPr lang="en-US" sz="1600" baseline="0"/>
        </a:p>
        <a:p>
          <a:r>
            <a:rPr lang="en-US" sz="1600" baseline="0"/>
            <a:t>----------------------------------------------------------------------------</a:t>
          </a:r>
        </a:p>
        <a:p>
          <a:endParaRPr lang="en-US" sz="1100" baseline="0"/>
        </a:p>
        <a:p>
          <a:r>
            <a:rPr lang="en-US" sz="2400" b="1"/>
            <a:t>EXERCISE 2</a:t>
          </a:r>
          <a:endParaRPr lang="en-US" sz="1100" b="1"/>
        </a:p>
        <a:p>
          <a:endParaRPr lang="en-US" sz="1100"/>
        </a:p>
        <a:p>
          <a:r>
            <a:rPr lang="en-US" sz="1600"/>
            <a:t>CONVERT THE RANGE</a:t>
          </a:r>
          <a:r>
            <a:rPr lang="en-US" sz="1600" baseline="0"/>
            <a:t> TO A TABLE NAMED </a:t>
          </a:r>
          <a:r>
            <a:rPr lang="en-US" sz="1600" b="1" baseline="0"/>
            <a:t>EMPLOYEE</a:t>
          </a:r>
          <a:r>
            <a:rPr lang="en-US" sz="1600" baseline="0"/>
            <a:t> </a:t>
          </a:r>
        </a:p>
        <a:p>
          <a:r>
            <a:rPr lang="en-US" sz="1600" baseline="0"/>
            <a:t>SHOW THE FILTERS IN HEADER</a:t>
          </a:r>
        </a:p>
        <a:p>
          <a:r>
            <a:rPr lang="en-US" sz="1600" baseline="0"/>
            <a:t>SHOW THE TOTAL ROW AND SHOW AVERAGE SALARY</a:t>
          </a:r>
        </a:p>
        <a:p>
          <a:endParaRPr lang="en-US" sz="1600" baseline="0"/>
        </a:p>
        <a:p>
          <a:r>
            <a:rPr lang="en-US" sz="1600"/>
            <a:t>SORT</a:t>
          </a:r>
          <a:r>
            <a:rPr lang="en-US" sz="1600" baseline="0"/>
            <a:t> THE TABLE BY SALARY LOWEST SALARY TO HIGHEST SALARY</a:t>
          </a:r>
        </a:p>
        <a:p>
          <a:endParaRPr lang="en-US" sz="1600" baseline="0"/>
        </a:p>
        <a:p>
          <a:r>
            <a:rPr lang="en-US" sz="1600" baseline="0"/>
            <a:t>SORT THE DATA BY DEPARTMENT, THEN YEARS EMPLOYED LONGEST EMPLOYED TO SHORTEST EMPLOYED</a:t>
          </a:r>
        </a:p>
        <a:p>
          <a:endParaRPr lang="en-US" sz="1600" baseline="0"/>
        </a:p>
        <a:p>
          <a:pPr marL="0" marR="0" lvl="0" indent="0" defTabSz="914400" eaLnBrk="1" fontAlgn="auto" latinLnBrk="0" hangingPunct="1">
            <a:lnSpc>
              <a:spcPct val="100000"/>
            </a:lnSpc>
            <a:spcBef>
              <a:spcPts val="0"/>
            </a:spcBef>
            <a:spcAft>
              <a:spcPts val="0"/>
            </a:spcAft>
            <a:buClrTx/>
            <a:buSzTx/>
            <a:buFontTx/>
            <a:buNone/>
            <a:tabLst/>
            <a:defRPr/>
          </a:pPr>
          <a:r>
            <a:rPr lang="en-US" sz="1600" baseline="0"/>
            <a:t>FILTER</a:t>
          </a:r>
          <a:r>
            <a:rPr lang="en-US" sz="1100" b="1" i="0" u="none" strike="noStrike">
              <a:solidFill>
                <a:schemeClr val="dk1"/>
              </a:solidFill>
              <a:effectLst/>
              <a:latin typeface="+mn-lt"/>
              <a:ea typeface="+mn-ea"/>
              <a:cs typeface="+mn-cs"/>
            </a:rPr>
            <a:t>FAVORITE COLOR</a:t>
          </a:r>
          <a:r>
            <a:rPr lang="en-US" sz="1600">
              <a:effectLst/>
            </a:rPr>
            <a:t> </a:t>
          </a:r>
        </a:p>
        <a:p>
          <a:r>
            <a:rPr lang="en-US" sz="1600" baseline="0"/>
            <a:t> ALL EMPLOYEES OVER $75,000 </a:t>
          </a:r>
        </a:p>
      </xdr:txBody>
    </xdr:sp>
    <xdr:clientData/>
  </xdr:twoCellAnchor>
  <xdr:twoCellAnchor>
    <xdr:from>
      <xdr:col>4</xdr:col>
      <xdr:colOff>63500</xdr:colOff>
      <xdr:row>27</xdr:row>
      <xdr:rowOff>152400</xdr:rowOff>
    </xdr:from>
    <xdr:to>
      <xdr:col>7</xdr:col>
      <xdr:colOff>711200</xdr:colOff>
      <xdr:row>42</xdr:row>
      <xdr:rowOff>139700</xdr:rowOff>
    </xdr:to>
    <xdr:sp macro="" textlink="">
      <xdr:nvSpPr>
        <xdr:cNvPr id="2" name="TextBox 1">
          <a:extLst>
            <a:ext uri="{FF2B5EF4-FFF2-40B4-BE49-F238E27FC236}">
              <a16:creationId xmlns:a16="http://schemas.microsoft.com/office/drawing/2014/main" id="{40A6D028-653B-8142-B378-084D18592D5F}"/>
            </a:ext>
          </a:extLst>
        </xdr:cNvPr>
        <xdr:cNvSpPr txBox="1"/>
      </xdr:nvSpPr>
      <xdr:spPr>
        <a:xfrm>
          <a:off x="5753100" y="6515100"/>
          <a:ext cx="4953000" cy="3035300"/>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EXERCISE 3</a:t>
          </a:r>
        </a:p>
        <a:p>
          <a:endParaRPr lang="en-US" sz="1100"/>
        </a:p>
        <a:p>
          <a:r>
            <a:rPr lang="en-US" sz="1600"/>
            <a:t>SORT</a:t>
          </a:r>
          <a:r>
            <a:rPr lang="en-US" sz="1600" baseline="0"/>
            <a:t> THE DATA BY </a:t>
          </a:r>
          <a:r>
            <a:rPr lang="en-US" sz="1600" b="1" baseline="0"/>
            <a:t>TEAM, THEN POINTS DESCENDING</a:t>
          </a:r>
          <a:endParaRPr lang="en-US" sz="1600" baseline="0"/>
        </a:p>
        <a:p>
          <a:r>
            <a:rPr lang="en-US" sz="1600" baseline="0"/>
            <a:t>----------------------------------------------------------------------------</a:t>
          </a:r>
        </a:p>
        <a:p>
          <a:endParaRPr lang="en-US" sz="1100" baseline="0"/>
        </a:p>
        <a:p>
          <a:r>
            <a:rPr lang="en-US" sz="2400" b="1"/>
            <a:t>EXERCISE 4</a:t>
          </a:r>
          <a:endParaRPr lang="en-US" sz="1100" b="1"/>
        </a:p>
        <a:p>
          <a:endParaRPr lang="en-US" sz="1100"/>
        </a:p>
        <a:p>
          <a:r>
            <a:rPr lang="en-US" sz="1600" baseline="0"/>
            <a:t>USE SUBTOTAL BUTTON ON THE DATA TAB IN THE RIBBON</a:t>
          </a:r>
        </a:p>
        <a:p>
          <a:r>
            <a:rPr lang="en-US" sz="1600" baseline="0"/>
            <a:t>GROUP AND SUBTOTAL BY TEAM AND PROVIDE A SUBTOTAL OF POINTS FOR EACH TEAM</a:t>
          </a:r>
        </a:p>
        <a:p>
          <a:endParaRPr lang="en-US" sz="1600" baseline="0"/>
        </a:p>
      </xdr:txBody>
    </xdr:sp>
    <xdr:clientData/>
  </xdr:twoCellAnchor>
  <xdr:twoCellAnchor>
    <xdr:from>
      <xdr:col>0</xdr:col>
      <xdr:colOff>139700</xdr:colOff>
      <xdr:row>27</xdr:row>
      <xdr:rowOff>63500</xdr:rowOff>
    </xdr:from>
    <xdr:to>
      <xdr:col>3</xdr:col>
      <xdr:colOff>1308100</xdr:colOff>
      <xdr:row>62</xdr:row>
      <xdr:rowOff>38100</xdr:rowOff>
    </xdr:to>
    <xdr:sp macro="" textlink="">
      <xdr:nvSpPr>
        <xdr:cNvPr id="3" name="Rounded Rectangle 2">
          <a:extLst>
            <a:ext uri="{FF2B5EF4-FFF2-40B4-BE49-F238E27FC236}">
              <a16:creationId xmlns:a16="http://schemas.microsoft.com/office/drawing/2014/main" id="{E32A221D-61B4-6642-BB4E-DACCB1679450}"/>
            </a:ext>
          </a:extLst>
        </xdr:cNvPr>
        <xdr:cNvSpPr/>
      </xdr:nvSpPr>
      <xdr:spPr>
        <a:xfrm>
          <a:off x="139700" y="6426200"/>
          <a:ext cx="5029200" cy="7086600"/>
        </a:xfrm>
        <a:prstGeom prst="roundRect">
          <a:avLst>
            <a:gd name="adj" fmla="val 5827"/>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3</xdr:col>
      <xdr:colOff>1803400</xdr:colOff>
      <xdr:row>27</xdr:row>
      <xdr:rowOff>63500</xdr:rowOff>
    </xdr:from>
    <xdr:to>
      <xdr:col>7</xdr:col>
      <xdr:colOff>698500</xdr:colOff>
      <xdr:row>42</xdr:row>
      <xdr:rowOff>190500</xdr:rowOff>
    </xdr:to>
    <xdr:sp macro="" textlink="">
      <xdr:nvSpPr>
        <xdr:cNvPr id="4" name="Rounded Rectangle 3">
          <a:extLst>
            <a:ext uri="{FF2B5EF4-FFF2-40B4-BE49-F238E27FC236}">
              <a16:creationId xmlns:a16="http://schemas.microsoft.com/office/drawing/2014/main" id="{3BD7FF3E-EB60-1D43-8E2C-2E4AE57C9CDB}"/>
            </a:ext>
          </a:extLst>
        </xdr:cNvPr>
        <xdr:cNvSpPr/>
      </xdr:nvSpPr>
      <xdr:spPr>
        <a:xfrm>
          <a:off x="5664200" y="6426200"/>
          <a:ext cx="5029200" cy="3175000"/>
        </a:xfrm>
        <a:prstGeom prst="roundRect">
          <a:avLst>
            <a:gd name="adj" fmla="val 5827"/>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41564</xdr:colOff>
      <xdr:row>20</xdr:row>
      <xdr:rowOff>6158</xdr:rowOff>
    </xdr:from>
    <xdr:to>
      <xdr:col>22</xdr:col>
      <xdr:colOff>244764</xdr:colOff>
      <xdr:row>50</xdr:row>
      <xdr:rowOff>6158</xdr:rowOff>
    </xdr:to>
    <xdr:sp macro="" textlink="">
      <xdr:nvSpPr>
        <xdr:cNvPr id="2" name="TextBox 1">
          <a:extLst>
            <a:ext uri="{FF2B5EF4-FFF2-40B4-BE49-F238E27FC236}">
              <a16:creationId xmlns:a16="http://schemas.microsoft.com/office/drawing/2014/main" id="{7903F65B-A944-BB44-A56A-27189B055FE8}"/>
            </a:ext>
          </a:extLst>
        </xdr:cNvPr>
        <xdr:cNvSpPr txBox="1"/>
      </xdr:nvSpPr>
      <xdr:spPr>
        <a:xfrm>
          <a:off x="7421034" y="4152900"/>
          <a:ext cx="5783503" cy="6061364"/>
        </a:xfrm>
        <a:prstGeom prst="rect">
          <a:avLst/>
        </a:prstGeom>
        <a:solidFill>
          <a:schemeClr val="lt1"/>
        </a:solidFill>
        <a:ln w="9525" cap="flat" cmpd="sng">
          <a:noFill/>
        </a:ln>
        <a:effectLst>
          <a:softEdge rad="0"/>
        </a:effectLst>
        <a:scene3d>
          <a:camera prst="orthographicFront"/>
          <a:lightRig rig="threePt" dir="t"/>
        </a:scene3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EXERCISE 1</a:t>
          </a:r>
          <a:endParaRPr lang="en-US" sz="1100" b="1"/>
        </a:p>
        <a:p>
          <a:endParaRPr lang="en-US" sz="1100"/>
        </a:p>
        <a:p>
          <a:pPr marL="285750" indent="-285750">
            <a:buFont typeface="Arial" panose="020B0604020202020204" pitchFamily="34" charset="0"/>
            <a:buChar char="•"/>
          </a:pPr>
          <a:r>
            <a:rPr lang="en-US" sz="1600" b="0" baseline="0"/>
            <a:t>FIX THE DATA COLUMN WIDTHS</a:t>
          </a:r>
        </a:p>
        <a:p>
          <a:pPr marL="285750" indent="-285750">
            <a:buFont typeface="Arial" panose="020B0604020202020204" pitchFamily="34" charset="0"/>
            <a:buChar char="•"/>
          </a:pPr>
          <a:r>
            <a:rPr lang="en-US" sz="1600" b="0" baseline="0"/>
            <a:t>FIX THE DATE FORMATTING (SHORT DATE)</a:t>
          </a:r>
        </a:p>
        <a:p>
          <a:pPr marL="285750" indent="-285750">
            <a:buFont typeface="Arial" panose="020B0604020202020204" pitchFamily="34" charset="0"/>
            <a:buChar char="•"/>
          </a:pPr>
          <a:r>
            <a:rPr lang="en-US" sz="1600" b="0" baseline="0"/>
            <a:t>ADD APPROPRIATE CURRENCY FORMATTING</a:t>
          </a:r>
        </a:p>
        <a:p>
          <a:pPr marL="285750" indent="-285750">
            <a:buFont typeface="Arial" panose="020B0604020202020204" pitchFamily="34" charset="0"/>
            <a:buChar char="•"/>
          </a:pPr>
          <a:r>
            <a:rPr lang="en-US" sz="1600" b="0" baseline="0"/>
            <a:t>CHANGE THE TARIFF RATE COLUMN TO %</a:t>
          </a:r>
        </a:p>
        <a:p>
          <a:r>
            <a:rPr lang="en-US" sz="1600" baseline="0"/>
            <a:t>----------------------------------------------------------------------------</a:t>
          </a:r>
        </a:p>
        <a:p>
          <a:endParaRPr lang="en-US" sz="1100" baseline="0"/>
        </a:p>
        <a:p>
          <a:r>
            <a:rPr lang="en-US" sz="2400" b="1"/>
            <a:t>EXERCISE 2</a:t>
          </a:r>
          <a:endParaRPr lang="en-US" sz="1100" b="1"/>
        </a:p>
        <a:p>
          <a:endParaRPr lang="en-US" sz="1100"/>
        </a:p>
        <a:p>
          <a:pPr marL="285750" indent="-285750">
            <a:buFont typeface="Arial" panose="020B0604020202020204" pitchFamily="34" charset="0"/>
            <a:buChar char="•"/>
          </a:pPr>
          <a:r>
            <a:rPr lang="en-US" sz="1600" baseline="0"/>
            <a:t>CREATE A FORMULA FOR THE </a:t>
          </a:r>
          <a:r>
            <a:rPr lang="en-US" sz="1600" b="1" baseline="0"/>
            <a:t>SALES PRICE </a:t>
          </a:r>
          <a:r>
            <a:rPr lang="en-US" sz="1600" b="0" baseline="0"/>
            <a:t>COLUMN -- </a:t>
          </a:r>
          <a:br>
            <a:rPr lang="en-US" sz="1600" b="0" baseline="0"/>
          </a:br>
          <a:r>
            <a:rPr lang="en-US" sz="1600" b="0" baseline="0"/>
            <a:t>PRICE (USD) + TARIFF</a:t>
          </a:r>
        </a:p>
        <a:p>
          <a:pPr marL="285750" indent="-285750">
            <a:buFont typeface="Arial" panose="020B0604020202020204" pitchFamily="34" charset="0"/>
            <a:buChar char="•"/>
          </a:pPr>
          <a:r>
            <a:rPr lang="en-US" sz="1600" b="0" baseline="0"/>
            <a:t>CREATE A FORMULA FOR </a:t>
          </a:r>
          <a:r>
            <a:rPr lang="en-US" sz="1600" b="1" baseline="0"/>
            <a:t>TOTAL SALES -- </a:t>
          </a:r>
          <a:br>
            <a:rPr lang="en-US" sz="1600" b="1" baseline="0"/>
          </a:br>
          <a:r>
            <a:rPr lang="en-US" sz="1600" b="0" baseline="0"/>
            <a:t>SALES PRICE * UNITS SOLD</a:t>
          </a:r>
        </a:p>
        <a:p>
          <a:pPr marL="285750" indent="-285750">
            <a:buFont typeface="Arial" panose="020B0604020202020204" pitchFamily="34" charset="0"/>
            <a:buChar char="•"/>
          </a:pPr>
          <a:r>
            <a:rPr lang="en-US" sz="1600" b="0" baseline="0"/>
            <a:t>CREATE A FORMULA FOR </a:t>
          </a:r>
          <a:r>
            <a:rPr lang="en-US" sz="1600" b="1" baseline="0"/>
            <a:t>COMMISSION</a:t>
          </a:r>
          <a:r>
            <a:rPr lang="en-US" sz="1600" b="0" baseline="0"/>
            <a:t> -- </a:t>
          </a:r>
          <a:br>
            <a:rPr lang="en-US" sz="1600" b="0" baseline="0"/>
          </a:br>
          <a:r>
            <a:rPr lang="en-US" sz="1600" b="0" baseline="0"/>
            <a:t>TOTAL SALES  + Commission Rate</a:t>
          </a:r>
          <a:br>
            <a:rPr lang="en-US" sz="1600" b="0" baseline="0"/>
          </a:br>
          <a:r>
            <a:rPr lang="en-US" sz="1600" b="0" i="1" baseline="0">
              <a:solidFill>
                <a:srgbClr val="FF0000"/>
              </a:solidFill>
            </a:rPr>
            <a:t>HINT: TO GET COMMISSION YOU NEED TO MULTIPLY SALES PRICE BY (1+COMMISSION RATE) USE  PARENTHESIS AND AN ABSOLUTE REFERENCE </a:t>
          </a:r>
        </a:p>
        <a:p>
          <a:pPr marL="285750" indent="-285750">
            <a:buFont typeface="Arial" panose="020B0604020202020204" pitchFamily="34" charset="0"/>
            <a:buChar char="•"/>
          </a:pPr>
          <a:r>
            <a:rPr lang="en-US" sz="1600" b="0" i="0" baseline="0">
              <a:solidFill>
                <a:schemeClr val="tx1"/>
              </a:solidFill>
            </a:rPr>
            <a:t>SORT BY TOTAL SOLD LARGEST TO SMALLEST</a:t>
          </a:r>
        </a:p>
        <a:p>
          <a:pPr marL="285750" indent="-285750">
            <a:buFont typeface="Arial" panose="020B0604020202020204" pitchFamily="34" charset="0"/>
            <a:buChar char="•"/>
          </a:pPr>
          <a:r>
            <a:rPr lang="en-US" sz="1600" b="0" i="0" baseline="0">
              <a:solidFill>
                <a:schemeClr val="tx1"/>
              </a:solidFill>
            </a:rPr>
            <a:t>USE AUTO FILTER AND FILTER TABLE TO ONLY UNITED STATES SALES</a:t>
          </a:r>
        </a:p>
        <a:p>
          <a:pPr marL="285750" indent="-285750">
            <a:buFont typeface="Arial" panose="020B0604020202020204" pitchFamily="34" charset="0"/>
            <a:buChar char="•"/>
          </a:pPr>
          <a:endParaRPr lang="en-US" sz="1600" b="0" i="1" baseline="0">
            <a:solidFill>
              <a:srgbClr val="FF0000"/>
            </a:solidFill>
          </a:endParaRPr>
        </a:p>
      </xdr:txBody>
    </xdr:sp>
    <xdr:clientData/>
  </xdr:twoCellAnchor>
  <xdr:twoCellAnchor>
    <xdr:from>
      <xdr:col>16</xdr:col>
      <xdr:colOff>3079</xdr:colOff>
      <xdr:row>19</xdr:row>
      <xdr:rowOff>146243</xdr:rowOff>
    </xdr:from>
    <xdr:to>
      <xdr:col>22</xdr:col>
      <xdr:colOff>269779</xdr:colOff>
      <xdr:row>49</xdr:row>
      <xdr:rowOff>82742</xdr:rowOff>
    </xdr:to>
    <xdr:sp macro="" textlink="">
      <xdr:nvSpPr>
        <xdr:cNvPr id="3" name="Rounded Rectangle 2">
          <a:extLst>
            <a:ext uri="{FF2B5EF4-FFF2-40B4-BE49-F238E27FC236}">
              <a16:creationId xmlns:a16="http://schemas.microsoft.com/office/drawing/2014/main" id="{C7525622-475E-7A41-812F-E0499AEDD5B4}"/>
            </a:ext>
          </a:extLst>
        </xdr:cNvPr>
        <xdr:cNvSpPr/>
      </xdr:nvSpPr>
      <xdr:spPr>
        <a:xfrm>
          <a:off x="7382549" y="4090940"/>
          <a:ext cx="5847003" cy="5997863"/>
        </a:xfrm>
        <a:prstGeom prst="roundRect">
          <a:avLst>
            <a:gd name="adj" fmla="val 2349"/>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18</xdr:row>
      <xdr:rowOff>154215</xdr:rowOff>
    </xdr:from>
    <xdr:to>
      <xdr:col>5</xdr:col>
      <xdr:colOff>1025071</xdr:colOff>
      <xdr:row>23</xdr:row>
      <xdr:rowOff>108858</xdr:rowOff>
    </xdr:to>
    <xdr:sp macro="" textlink="">
      <xdr:nvSpPr>
        <xdr:cNvPr id="2" name="Rounded Rectangle 1">
          <a:extLst>
            <a:ext uri="{FF2B5EF4-FFF2-40B4-BE49-F238E27FC236}">
              <a16:creationId xmlns:a16="http://schemas.microsoft.com/office/drawing/2014/main" id="{91DF9F73-F922-964B-B0ED-800C7450C034}"/>
            </a:ext>
          </a:extLst>
        </xdr:cNvPr>
        <xdr:cNvSpPr/>
      </xdr:nvSpPr>
      <xdr:spPr>
        <a:xfrm>
          <a:off x="1052286" y="4200072"/>
          <a:ext cx="4100285" cy="1079500"/>
        </a:xfrm>
        <a:prstGeom prst="roundRect">
          <a:avLst>
            <a:gd name="adj" fmla="val 3997"/>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1562099</xdr:colOff>
      <xdr:row>14</xdr:row>
      <xdr:rowOff>63500</xdr:rowOff>
    </xdr:from>
    <xdr:to>
      <xdr:col>4</xdr:col>
      <xdr:colOff>63500</xdr:colOff>
      <xdr:row>31</xdr:row>
      <xdr:rowOff>0</xdr:rowOff>
    </xdr:to>
    <xdr:sp macro="" textlink="">
      <xdr:nvSpPr>
        <xdr:cNvPr id="2" name="Rounded Rectangle 1">
          <a:extLst>
            <a:ext uri="{FF2B5EF4-FFF2-40B4-BE49-F238E27FC236}">
              <a16:creationId xmlns:a16="http://schemas.microsoft.com/office/drawing/2014/main" id="{3437F179-3D2F-6A43-9702-6A58E932AE54}"/>
            </a:ext>
          </a:extLst>
        </xdr:cNvPr>
        <xdr:cNvSpPr/>
      </xdr:nvSpPr>
      <xdr:spPr>
        <a:xfrm>
          <a:off x="1790699" y="3492500"/>
          <a:ext cx="3136901" cy="354330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1358899</xdr:colOff>
      <xdr:row>14</xdr:row>
      <xdr:rowOff>50800</xdr:rowOff>
    </xdr:from>
    <xdr:to>
      <xdr:col>7</xdr:col>
      <xdr:colOff>114300</xdr:colOff>
      <xdr:row>31</xdr:row>
      <xdr:rowOff>27354</xdr:rowOff>
    </xdr:to>
    <xdr:sp macro="" textlink="">
      <xdr:nvSpPr>
        <xdr:cNvPr id="3" name="Rounded Rectangle 2">
          <a:extLst>
            <a:ext uri="{FF2B5EF4-FFF2-40B4-BE49-F238E27FC236}">
              <a16:creationId xmlns:a16="http://schemas.microsoft.com/office/drawing/2014/main" id="{250F5449-C330-6A4B-9398-9BE91E3BD42D}"/>
            </a:ext>
          </a:extLst>
        </xdr:cNvPr>
        <xdr:cNvSpPr/>
      </xdr:nvSpPr>
      <xdr:spPr>
        <a:xfrm>
          <a:off x="6222999" y="3352800"/>
          <a:ext cx="3136901" cy="3456354"/>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177800</xdr:colOff>
      <xdr:row>3</xdr:row>
      <xdr:rowOff>127000</xdr:rowOff>
    </xdr:from>
    <xdr:to>
      <xdr:col>9</xdr:col>
      <xdr:colOff>101600</xdr:colOff>
      <xdr:row>7</xdr:row>
      <xdr:rowOff>254000</xdr:rowOff>
    </xdr:to>
    <xdr:sp macro="" textlink="">
      <xdr:nvSpPr>
        <xdr:cNvPr id="4" name="Rounded Rectangle 3">
          <a:extLst>
            <a:ext uri="{FF2B5EF4-FFF2-40B4-BE49-F238E27FC236}">
              <a16:creationId xmlns:a16="http://schemas.microsoft.com/office/drawing/2014/main" id="{E355CAFD-1690-0743-90C6-48E319900D01}"/>
            </a:ext>
          </a:extLst>
        </xdr:cNvPr>
        <xdr:cNvSpPr/>
      </xdr:nvSpPr>
      <xdr:spPr>
        <a:xfrm>
          <a:off x="177800" y="876300"/>
          <a:ext cx="12090400" cy="102870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177800</xdr:colOff>
      <xdr:row>8</xdr:row>
      <xdr:rowOff>203200</xdr:rowOff>
    </xdr:from>
    <xdr:to>
      <xdr:col>9</xdr:col>
      <xdr:colOff>101600</xdr:colOff>
      <xdr:row>13</xdr:row>
      <xdr:rowOff>50800</xdr:rowOff>
    </xdr:to>
    <xdr:sp macro="" textlink="">
      <xdr:nvSpPr>
        <xdr:cNvPr id="5" name="Rounded Rectangle 4">
          <a:extLst>
            <a:ext uri="{FF2B5EF4-FFF2-40B4-BE49-F238E27FC236}">
              <a16:creationId xmlns:a16="http://schemas.microsoft.com/office/drawing/2014/main" id="{4AD7194C-7091-954F-9BB8-80E5C5D7348F}"/>
            </a:ext>
          </a:extLst>
        </xdr:cNvPr>
        <xdr:cNvSpPr/>
      </xdr:nvSpPr>
      <xdr:spPr>
        <a:xfrm>
          <a:off x="177800" y="2120900"/>
          <a:ext cx="12090400" cy="102870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165099</xdr:colOff>
      <xdr:row>32</xdr:row>
      <xdr:rowOff>88900</xdr:rowOff>
    </xdr:from>
    <xdr:to>
      <xdr:col>7</xdr:col>
      <xdr:colOff>907143</xdr:colOff>
      <xdr:row>42</xdr:row>
      <xdr:rowOff>165100</xdr:rowOff>
    </xdr:to>
    <xdr:sp macro="" textlink="">
      <xdr:nvSpPr>
        <xdr:cNvPr id="6" name="Rounded Rectangle 5">
          <a:extLst>
            <a:ext uri="{FF2B5EF4-FFF2-40B4-BE49-F238E27FC236}">
              <a16:creationId xmlns:a16="http://schemas.microsoft.com/office/drawing/2014/main" id="{CDBB674A-564A-5541-8143-0D4AC22CD43E}"/>
            </a:ext>
          </a:extLst>
        </xdr:cNvPr>
        <xdr:cNvSpPr/>
      </xdr:nvSpPr>
      <xdr:spPr>
        <a:xfrm>
          <a:off x="165099" y="7627257"/>
          <a:ext cx="9976758" cy="2180772"/>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397801</xdr:colOff>
      <xdr:row>15</xdr:row>
      <xdr:rowOff>32564</xdr:rowOff>
    </xdr:from>
    <xdr:to>
      <xdr:col>32</xdr:col>
      <xdr:colOff>162820</xdr:colOff>
      <xdr:row>56</xdr:row>
      <xdr:rowOff>120724</xdr:rowOff>
    </xdr:to>
    <xdr:graphicFrame macro="">
      <xdr:nvGraphicFramePr>
        <xdr:cNvPr id="3" name="Chart 2">
          <a:extLst>
            <a:ext uri="{FF2B5EF4-FFF2-40B4-BE49-F238E27FC236}">
              <a16:creationId xmlns:a16="http://schemas.microsoft.com/office/drawing/2014/main" id="{67B9C06C-BCB9-2054-9E1B-6AB443CAC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754318</xdr:colOff>
      <xdr:row>5</xdr:row>
      <xdr:rowOff>101600</xdr:rowOff>
    </xdr:from>
    <xdr:to>
      <xdr:col>28</xdr:col>
      <xdr:colOff>235489</xdr:colOff>
      <xdr:row>9</xdr:row>
      <xdr:rowOff>136531</xdr:rowOff>
    </xdr:to>
    <xdr:sp macro="" textlink="">
      <xdr:nvSpPr>
        <xdr:cNvPr id="4" name="Rounded Rectangle 3">
          <a:extLst>
            <a:ext uri="{FF2B5EF4-FFF2-40B4-BE49-F238E27FC236}">
              <a16:creationId xmlns:a16="http://schemas.microsoft.com/office/drawing/2014/main" id="{4705E717-C6A4-3D4B-8642-A2D8D3385B8D}"/>
            </a:ext>
          </a:extLst>
        </xdr:cNvPr>
        <xdr:cNvSpPr/>
      </xdr:nvSpPr>
      <xdr:spPr>
        <a:xfrm>
          <a:off x="13093701" y="1026662"/>
          <a:ext cx="8527961" cy="865918"/>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748393</xdr:colOff>
      <xdr:row>16</xdr:row>
      <xdr:rowOff>74162</xdr:rowOff>
    </xdr:from>
    <xdr:to>
      <xdr:col>17</xdr:col>
      <xdr:colOff>498534</xdr:colOff>
      <xdr:row>68</xdr:row>
      <xdr:rowOff>90713</xdr:rowOff>
    </xdr:to>
    <xdr:sp macro="" textlink="">
      <xdr:nvSpPr>
        <xdr:cNvPr id="5" name="Rounded Rectangle 4">
          <a:extLst>
            <a:ext uri="{FF2B5EF4-FFF2-40B4-BE49-F238E27FC236}">
              <a16:creationId xmlns:a16="http://schemas.microsoft.com/office/drawing/2014/main" id="{ED2CD8F5-7331-E948-A9F9-A37F69B118EC}"/>
            </a:ext>
          </a:extLst>
        </xdr:cNvPr>
        <xdr:cNvSpPr/>
      </xdr:nvSpPr>
      <xdr:spPr>
        <a:xfrm>
          <a:off x="5873750" y="4303716"/>
          <a:ext cx="9399873" cy="10709497"/>
        </a:xfrm>
        <a:prstGeom prst="roundRect">
          <a:avLst>
            <a:gd name="adj" fmla="val 2993"/>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609600</xdr:colOff>
      <xdr:row>14</xdr:row>
      <xdr:rowOff>114300</xdr:rowOff>
    </xdr:from>
    <xdr:to>
      <xdr:col>22</xdr:col>
      <xdr:colOff>679083</xdr:colOff>
      <xdr:row>21</xdr:row>
      <xdr:rowOff>177800</xdr:rowOff>
    </xdr:to>
    <xdr:pic>
      <xdr:nvPicPr>
        <xdr:cNvPr id="2" name="Picture 1">
          <a:extLst>
            <a:ext uri="{FF2B5EF4-FFF2-40B4-BE49-F238E27FC236}">
              <a16:creationId xmlns:a16="http://schemas.microsoft.com/office/drawing/2014/main" id="{E1B84421-171F-6E49-8B74-DDEDA583C5DA}"/>
            </a:ext>
          </a:extLst>
        </xdr:cNvPr>
        <xdr:cNvPicPr>
          <a:picLocks noChangeAspect="1"/>
        </xdr:cNvPicPr>
      </xdr:nvPicPr>
      <xdr:blipFill>
        <a:blip xmlns:r="http://schemas.openxmlformats.org/officeDocument/2006/relationships" r:embed="rId1"/>
        <a:stretch>
          <a:fillRect/>
        </a:stretch>
      </xdr:blipFill>
      <xdr:spPr>
        <a:xfrm>
          <a:off x="1295400" y="2959100"/>
          <a:ext cx="17404983" cy="1485900"/>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165100</xdr:colOff>
      <xdr:row>1</xdr:row>
      <xdr:rowOff>139700</xdr:rowOff>
    </xdr:from>
    <xdr:to>
      <xdr:col>0</xdr:col>
      <xdr:colOff>444500</xdr:colOff>
      <xdr:row>33</xdr:row>
      <xdr:rowOff>191146</xdr:rowOff>
    </xdr:to>
    <xdr:pic>
      <xdr:nvPicPr>
        <xdr:cNvPr id="8" name="Picture 7">
          <a:extLst>
            <a:ext uri="{FF2B5EF4-FFF2-40B4-BE49-F238E27FC236}">
              <a16:creationId xmlns:a16="http://schemas.microsoft.com/office/drawing/2014/main" id="{84AE582E-44CC-7BDB-0265-BD903710EA47}"/>
            </a:ext>
          </a:extLst>
        </xdr:cNvPr>
        <xdr:cNvPicPr>
          <a:picLocks noChangeAspect="1"/>
        </xdr:cNvPicPr>
      </xdr:nvPicPr>
      <xdr:blipFill>
        <a:blip xmlns:r="http://schemas.openxmlformats.org/officeDocument/2006/relationships" r:embed="rId2"/>
        <a:stretch>
          <a:fillRect/>
        </a:stretch>
      </xdr:blipFill>
      <xdr:spPr>
        <a:xfrm>
          <a:off x="165100" y="508000"/>
          <a:ext cx="279400" cy="7366646"/>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127000</xdr:colOff>
      <xdr:row>0</xdr:row>
      <xdr:rowOff>146050</xdr:rowOff>
    </xdr:from>
    <xdr:to>
      <xdr:col>10</xdr:col>
      <xdr:colOff>457200</xdr:colOff>
      <xdr:row>1</xdr:row>
      <xdr:rowOff>500</xdr:rowOff>
    </xdr:to>
    <xdr:pic>
      <xdr:nvPicPr>
        <xdr:cNvPr id="9" name="Picture 8">
          <a:extLst>
            <a:ext uri="{FF2B5EF4-FFF2-40B4-BE49-F238E27FC236}">
              <a16:creationId xmlns:a16="http://schemas.microsoft.com/office/drawing/2014/main" id="{D456AF72-6049-811C-6029-5EC5D07D48E2}"/>
            </a:ext>
          </a:extLst>
        </xdr:cNvPr>
        <xdr:cNvPicPr>
          <a:picLocks noChangeAspect="1"/>
        </xdr:cNvPicPr>
      </xdr:nvPicPr>
      <xdr:blipFill>
        <a:blip xmlns:r="http://schemas.openxmlformats.org/officeDocument/2006/relationships" r:embed="rId3"/>
        <a:stretch>
          <a:fillRect/>
        </a:stretch>
      </xdr:blipFill>
      <xdr:spPr>
        <a:xfrm>
          <a:off x="609600" y="146050"/>
          <a:ext cx="7874000" cy="216400"/>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749300</xdr:colOff>
      <xdr:row>7</xdr:row>
      <xdr:rowOff>114300</xdr:rowOff>
    </xdr:from>
    <xdr:to>
      <xdr:col>13</xdr:col>
      <xdr:colOff>88900</xdr:colOff>
      <xdr:row>11</xdr:row>
      <xdr:rowOff>76200</xdr:rowOff>
    </xdr:to>
    <xdr:pic>
      <xdr:nvPicPr>
        <xdr:cNvPr id="10" name="Picture 9">
          <a:extLst>
            <a:ext uri="{FF2B5EF4-FFF2-40B4-BE49-F238E27FC236}">
              <a16:creationId xmlns:a16="http://schemas.microsoft.com/office/drawing/2014/main" id="{B68602EF-E98F-F2E8-1A84-EF737DC8016A}"/>
            </a:ext>
          </a:extLst>
        </xdr:cNvPr>
        <xdr:cNvPicPr>
          <a:picLocks noChangeAspect="1"/>
        </xdr:cNvPicPr>
      </xdr:nvPicPr>
      <xdr:blipFill>
        <a:blip xmlns:r="http://schemas.openxmlformats.org/officeDocument/2006/relationships" r:embed="rId4"/>
        <a:stretch>
          <a:fillRect/>
        </a:stretch>
      </xdr:blipFill>
      <xdr:spPr>
        <a:xfrm>
          <a:off x="3911600" y="1638300"/>
          <a:ext cx="6769100" cy="977900"/>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57150</xdr:colOff>
      <xdr:row>3</xdr:row>
      <xdr:rowOff>162821</xdr:rowOff>
    </xdr:from>
    <xdr:to>
      <xdr:col>1</xdr:col>
      <xdr:colOff>797820</xdr:colOff>
      <xdr:row>5</xdr:row>
      <xdr:rowOff>127000</xdr:rowOff>
    </xdr:to>
    <xdr:cxnSp macro="">
      <xdr:nvCxnSpPr>
        <xdr:cNvPr id="12" name="Straight Arrow Connector 11">
          <a:extLst>
            <a:ext uri="{FF2B5EF4-FFF2-40B4-BE49-F238E27FC236}">
              <a16:creationId xmlns:a16="http://schemas.microsoft.com/office/drawing/2014/main" id="{4C7295F7-102E-E7DA-1BFD-AE55B3B8C762}"/>
            </a:ext>
          </a:extLst>
        </xdr:cNvPr>
        <xdr:cNvCxnSpPr/>
      </xdr:nvCxnSpPr>
      <xdr:spPr>
        <a:xfrm flipH="1">
          <a:off x="539099" y="934590"/>
          <a:ext cx="740670" cy="472179"/>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457200</xdr:colOff>
      <xdr:row>1</xdr:row>
      <xdr:rowOff>50800</xdr:rowOff>
    </xdr:from>
    <xdr:to>
      <xdr:col>1</xdr:col>
      <xdr:colOff>800100</xdr:colOff>
      <xdr:row>3</xdr:row>
      <xdr:rowOff>171450</xdr:rowOff>
    </xdr:to>
    <xdr:cxnSp macro="">
      <xdr:nvCxnSpPr>
        <xdr:cNvPr id="14" name="Straight Arrow Connector 13">
          <a:extLst>
            <a:ext uri="{FF2B5EF4-FFF2-40B4-BE49-F238E27FC236}">
              <a16:creationId xmlns:a16="http://schemas.microsoft.com/office/drawing/2014/main" id="{8F0E838A-D464-4A47-9DA4-E1B75AAC058A}"/>
            </a:ext>
          </a:extLst>
        </xdr:cNvPr>
        <xdr:cNvCxnSpPr/>
      </xdr:nvCxnSpPr>
      <xdr:spPr>
        <a:xfrm flipH="1" flipV="1">
          <a:off x="939800" y="419100"/>
          <a:ext cx="342900" cy="52705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571500</xdr:colOff>
      <xdr:row>27</xdr:row>
      <xdr:rowOff>165100</xdr:rowOff>
    </xdr:from>
    <xdr:to>
      <xdr:col>11</xdr:col>
      <xdr:colOff>76200</xdr:colOff>
      <xdr:row>34</xdr:row>
      <xdr:rowOff>178445</xdr:rowOff>
    </xdr:to>
    <xdr:pic>
      <xdr:nvPicPr>
        <xdr:cNvPr id="17" name="Picture 16">
          <a:extLst>
            <a:ext uri="{FF2B5EF4-FFF2-40B4-BE49-F238E27FC236}">
              <a16:creationId xmlns:a16="http://schemas.microsoft.com/office/drawing/2014/main" id="{98ED7176-CA20-EA18-D97D-FB38F811069B}"/>
            </a:ext>
          </a:extLst>
        </xdr:cNvPr>
        <xdr:cNvPicPr>
          <a:picLocks noChangeAspect="1"/>
        </xdr:cNvPicPr>
      </xdr:nvPicPr>
      <xdr:blipFill>
        <a:blip xmlns:r="http://schemas.openxmlformats.org/officeDocument/2006/relationships" r:embed="rId5"/>
        <a:stretch>
          <a:fillRect/>
        </a:stretch>
      </xdr:blipFill>
      <xdr:spPr>
        <a:xfrm>
          <a:off x="2908300" y="5651500"/>
          <a:ext cx="6108700" cy="1739900"/>
        </a:xfrm>
        <a:prstGeom prst="rect">
          <a:avLst/>
        </a:prstGeom>
        <a:effectLst>
          <a:outerShdw blurRad="50800" dist="38100" dir="2700000" algn="tl" rotWithShape="0">
            <a:prstClr val="black">
              <a:alpha val="40000"/>
            </a:prstClr>
          </a:outerShdw>
        </a:effectLst>
      </xdr:spPr>
    </xdr:pic>
    <xdr:clientData/>
  </xdr:twoCellAnchor>
  <xdr:twoCellAnchor>
    <xdr:from>
      <xdr:col>3</xdr:col>
      <xdr:colOff>5381</xdr:colOff>
      <xdr:row>30</xdr:row>
      <xdr:rowOff>306737</xdr:rowOff>
    </xdr:from>
    <xdr:to>
      <xdr:col>7</xdr:col>
      <xdr:colOff>26907</xdr:colOff>
      <xdr:row>32</xdr:row>
      <xdr:rowOff>5381</xdr:rowOff>
    </xdr:to>
    <xdr:cxnSp macro="">
      <xdr:nvCxnSpPr>
        <xdr:cNvPr id="18" name="Straight Arrow Connector 17">
          <a:extLst>
            <a:ext uri="{FF2B5EF4-FFF2-40B4-BE49-F238E27FC236}">
              <a16:creationId xmlns:a16="http://schemas.microsoft.com/office/drawing/2014/main" id="{1A367E7D-6C34-0447-A1C8-576BEA012C41}"/>
            </a:ext>
          </a:extLst>
        </xdr:cNvPr>
        <xdr:cNvCxnSpPr/>
      </xdr:nvCxnSpPr>
      <xdr:spPr>
        <a:xfrm>
          <a:off x="2168686" y="7216398"/>
          <a:ext cx="3379492" cy="312119"/>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431800</xdr:colOff>
      <xdr:row>34</xdr:row>
      <xdr:rowOff>190500</xdr:rowOff>
    </xdr:from>
    <xdr:to>
      <xdr:col>7</xdr:col>
      <xdr:colOff>482600</xdr:colOff>
      <xdr:row>37</xdr:row>
      <xdr:rowOff>190500</xdr:rowOff>
    </xdr:to>
    <xdr:cxnSp macro="">
      <xdr:nvCxnSpPr>
        <xdr:cNvPr id="21" name="Straight Arrow Connector 20">
          <a:extLst>
            <a:ext uri="{FF2B5EF4-FFF2-40B4-BE49-F238E27FC236}">
              <a16:creationId xmlns:a16="http://schemas.microsoft.com/office/drawing/2014/main" id="{E3BD6BA6-63C9-F04A-B48C-7E17A9DB42CF}"/>
            </a:ext>
          </a:extLst>
        </xdr:cNvPr>
        <xdr:cNvCxnSpPr/>
      </xdr:nvCxnSpPr>
      <xdr:spPr>
        <a:xfrm flipV="1">
          <a:off x="6070600" y="7404100"/>
          <a:ext cx="50800" cy="60960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145297</xdr:colOff>
      <xdr:row>31</xdr:row>
      <xdr:rowOff>166822</xdr:rowOff>
    </xdr:from>
    <xdr:to>
      <xdr:col>11</xdr:col>
      <xdr:colOff>823348</xdr:colOff>
      <xdr:row>32</xdr:row>
      <xdr:rowOff>26906</xdr:rowOff>
    </xdr:to>
    <xdr:cxnSp macro="">
      <xdr:nvCxnSpPr>
        <xdr:cNvPr id="25" name="Straight Arrow Connector 24">
          <a:extLst>
            <a:ext uri="{FF2B5EF4-FFF2-40B4-BE49-F238E27FC236}">
              <a16:creationId xmlns:a16="http://schemas.microsoft.com/office/drawing/2014/main" id="{43C61EB4-44FD-6F4B-AEE5-FBFD01CDC567}"/>
            </a:ext>
          </a:extLst>
        </xdr:cNvPr>
        <xdr:cNvCxnSpPr/>
      </xdr:nvCxnSpPr>
      <xdr:spPr>
        <a:xfrm flipH="1">
          <a:off x="9024534" y="7383220"/>
          <a:ext cx="678051" cy="166822"/>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800100</xdr:colOff>
      <xdr:row>21</xdr:row>
      <xdr:rowOff>12700</xdr:rowOff>
    </xdr:from>
    <xdr:to>
      <xdr:col>5</xdr:col>
      <xdr:colOff>800100</xdr:colOff>
      <xdr:row>23</xdr:row>
      <xdr:rowOff>139700</xdr:rowOff>
    </xdr:to>
    <xdr:cxnSp macro="">
      <xdr:nvCxnSpPr>
        <xdr:cNvPr id="31" name="Straight Arrow Connector 30">
          <a:extLst>
            <a:ext uri="{FF2B5EF4-FFF2-40B4-BE49-F238E27FC236}">
              <a16:creationId xmlns:a16="http://schemas.microsoft.com/office/drawing/2014/main" id="{3D0D8E99-45E2-DF45-BFBE-1D7CBB2DE735}"/>
            </a:ext>
          </a:extLst>
        </xdr:cNvPr>
        <xdr:cNvCxnSpPr/>
      </xdr:nvCxnSpPr>
      <xdr:spPr>
        <a:xfrm flipH="1" flipV="1">
          <a:off x="3962400" y="4686300"/>
          <a:ext cx="825500" cy="53340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10</xdr:row>
      <xdr:rowOff>152400</xdr:rowOff>
    </xdr:from>
    <xdr:to>
      <xdr:col>4</xdr:col>
      <xdr:colOff>622300</xdr:colOff>
      <xdr:row>10</xdr:row>
      <xdr:rowOff>152400</xdr:rowOff>
    </xdr:to>
    <xdr:cxnSp macro="">
      <xdr:nvCxnSpPr>
        <xdr:cNvPr id="36" name="Straight Arrow Connector 35">
          <a:extLst>
            <a:ext uri="{FF2B5EF4-FFF2-40B4-BE49-F238E27FC236}">
              <a16:creationId xmlns:a16="http://schemas.microsoft.com/office/drawing/2014/main" id="{64577F2D-946F-DE4C-8B4D-C5A53359C34F}"/>
            </a:ext>
          </a:extLst>
        </xdr:cNvPr>
        <xdr:cNvCxnSpPr/>
      </xdr:nvCxnSpPr>
      <xdr:spPr>
        <a:xfrm>
          <a:off x="3225800" y="2387600"/>
          <a:ext cx="558800" cy="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50800</xdr:colOff>
      <xdr:row>8</xdr:row>
      <xdr:rowOff>152400</xdr:rowOff>
    </xdr:from>
    <xdr:to>
      <xdr:col>4</xdr:col>
      <xdr:colOff>673100</xdr:colOff>
      <xdr:row>8</xdr:row>
      <xdr:rowOff>177800</xdr:rowOff>
    </xdr:to>
    <xdr:cxnSp macro="">
      <xdr:nvCxnSpPr>
        <xdr:cNvPr id="39" name="Straight Arrow Connector 38">
          <a:extLst>
            <a:ext uri="{FF2B5EF4-FFF2-40B4-BE49-F238E27FC236}">
              <a16:creationId xmlns:a16="http://schemas.microsoft.com/office/drawing/2014/main" id="{DF7930D7-5BA4-6343-8FAF-9A279B843BEF}"/>
            </a:ext>
          </a:extLst>
        </xdr:cNvPr>
        <xdr:cNvCxnSpPr/>
      </xdr:nvCxnSpPr>
      <xdr:spPr>
        <a:xfrm flipV="1">
          <a:off x="3213100" y="1879600"/>
          <a:ext cx="622300" cy="2540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393700</xdr:colOff>
      <xdr:row>42</xdr:row>
      <xdr:rowOff>76200</xdr:rowOff>
    </xdr:from>
    <xdr:to>
      <xdr:col>10</xdr:col>
      <xdr:colOff>546100</xdr:colOff>
      <xdr:row>44</xdr:row>
      <xdr:rowOff>38100</xdr:rowOff>
    </xdr:to>
    <xdr:pic>
      <xdr:nvPicPr>
        <xdr:cNvPr id="42" name="Picture 41">
          <a:extLst>
            <a:ext uri="{FF2B5EF4-FFF2-40B4-BE49-F238E27FC236}">
              <a16:creationId xmlns:a16="http://schemas.microsoft.com/office/drawing/2014/main" id="{659CDD25-6D7C-D635-1225-D50D1B3CE15F}"/>
            </a:ext>
          </a:extLst>
        </xdr:cNvPr>
        <xdr:cNvPicPr>
          <a:picLocks noChangeAspect="1"/>
        </xdr:cNvPicPr>
      </xdr:nvPicPr>
      <xdr:blipFill>
        <a:blip xmlns:r="http://schemas.openxmlformats.org/officeDocument/2006/relationships" r:embed="rId6"/>
        <a:stretch>
          <a:fillRect/>
        </a:stretch>
      </xdr:blipFill>
      <xdr:spPr>
        <a:xfrm>
          <a:off x="1079500" y="9626600"/>
          <a:ext cx="7581900" cy="368300"/>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469900</xdr:colOff>
      <xdr:row>42</xdr:row>
      <xdr:rowOff>12700</xdr:rowOff>
    </xdr:from>
    <xdr:to>
      <xdr:col>18</xdr:col>
      <xdr:colOff>444500</xdr:colOff>
      <xdr:row>44</xdr:row>
      <xdr:rowOff>50800</xdr:rowOff>
    </xdr:to>
    <xdr:pic>
      <xdr:nvPicPr>
        <xdr:cNvPr id="43" name="Picture 42">
          <a:extLst>
            <a:ext uri="{FF2B5EF4-FFF2-40B4-BE49-F238E27FC236}">
              <a16:creationId xmlns:a16="http://schemas.microsoft.com/office/drawing/2014/main" id="{73A18486-09B6-B1B1-E6D7-5A9796CAB1CA}"/>
            </a:ext>
          </a:extLst>
        </xdr:cNvPr>
        <xdr:cNvPicPr>
          <a:picLocks noChangeAspect="1"/>
        </xdr:cNvPicPr>
      </xdr:nvPicPr>
      <xdr:blipFill>
        <a:blip xmlns:r="http://schemas.openxmlformats.org/officeDocument/2006/relationships" r:embed="rId7"/>
        <a:stretch>
          <a:fillRect/>
        </a:stretch>
      </xdr:blipFill>
      <xdr:spPr>
        <a:xfrm>
          <a:off x="11061700" y="9563100"/>
          <a:ext cx="4102100" cy="444500"/>
        </a:xfrm>
        <a:prstGeom prst="rect">
          <a:avLst/>
        </a:prstGeom>
        <a:effectLst>
          <a:outerShdw blurRad="50800" dist="38100" dir="2700000" algn="tl" rotWithShape="0">
            <a:prstClr val="black">
              <a:alpha val="40000"/>
            </a:prstClr>
          </a:outerShdw>
        </a:effectLst>
      </xdr:spPr>
    </xdr:pic>
    <xdr:clientData/>
  </xdr:twoCellAnchor>
  <xdr:twoCellAnchor>
    <xdr:from>
      <xdr:col>2</xdr:col>
      <xdr:colOff>292100</xdr:colOff>
      <xdr:row>21</xdr:row>
      <xdr:rowOff>76200</xdr:rowOff>
    </xdr:from>
    <xdr:to>
      <xdr:col>2</xdr:col>
      <xdr:colOff>800100</xdr:colOff>
      <xdr:row>23</xdr:row>
      <xdr:rowOff>152400</xdr:rowOff>
    </xdr:to>
    <xdr:cxnSp macro="">
      <xdr:nvCxnSpPr>
        <xdr:cNvPr id="5" name="Straight Arrow Connector 4">
          <a:extLst>
            <a:ext uri="{FF2B5EF4-FFF2-40B4-BE49-F238E27FC236}">
              <a16:creationId xmlns:a16="http://schemas.microsoft.com/office/drawing/2014/main" id="{A72D5EA4-60FB-244E-AAF2-F2A7DB2B5E32}"/>
            </a:ext>
          </a:extLst>
        </xdr:cNvPr>
        <xdr:cNvCxnSpPr/>
      </xdr:nvCxnSpPr>
      <xdr:spPr>
        <a:xfrm flipH="1" flipV="1">
          <a:off x="1803400" y="4749800"/>
          <a:ext cx="508000" cy="482600"/>
        </a:xfrm>
        <a:prstGeom prst="straightConnector1">
          <a:avLst/>
        </a:prstGeom>
        <a:ln w="38100">
          <a:tailEnd type="triangle" w="lg" len="lg"/>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1079500</xdr:colOff>
      <xdr:row>31</xdr:row>
      <xdr:rowOff>431800</xdr:rowOff>
    </xdr:from>
    <xdr:to>
      <xdr:col>7</xdr:col>
      <xdr:colOff>12700</xdr:colOff>
      <xdr:row>51</xdr:row>
      <xdr:rowOff>88900</xdr:rowOff>
    </xdr:to>
    <xdr:sp macro="" textlink="">
      <xdr:nvSpPr>
        <xdr:cNvPr id="2" name="Rounded Rectangle 1">
          <a:extLst>
            <a:ext uri="{FF2B5EF4-FFF2-40B4-BE49-F238E27FC236}">
              <a16:creationId xmlns:a16="http://schemas.microsoft.com/office/drawing/2014/main" id="{6D9656B9-BF28-6C4A-9359-8846907D9E56}"/>
            </a:ext>
          </a:extLst>
        </xdr:cNvPr>
        <xdr:cNvSpPr/>
      </xdr:nvSpPr>
      <xdr:spPr>
        <a:xfrm>
          <a:off x="1422400" y="8978900"/>
          <a:ext cx="5791200" cy="4102100"/>
        </a:xfrm>
        <a:prstGeom prst="roundRect">
          <a:avLst>
            <a:gd name="adj" fmla="val 6600"/>
          </a:avLst>
        </a:prstGeom>
        <a:noFill/>
        <a:ln w="38100">
          <a:solidFill>
            <a:schemeClr val="accent1">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6047</xdr:colOff>
      <xdr:row>6</xdr:row>
      <xdr:rowOff>27213</xdr:rowOff>
    </xdr:from>
    <xdr:to>
      <xdr:col>19</xdr:col>
      <xdr:colOff>772885</xdr:colOff>
      <xdr:row>37</xdr:row>
      <xdr:rowOff>197756</xdr:rowOff>
    </xdr:to>
    <xdr:pic>
      <xdr:nvPicPr>
        <xdr:cNvPr id="10" name="Picture 9">
          <a:extLst>
            <a:ext uri="{FF2B5EF4-FFF2-40B4-BE49-F238E27FC236}">
              <a16:creationId xmlns:a16="http://schemas.microsoft.com/office/drawing/2014/main" id="{84631206-5E70-9308-98BE-24CB08398313}"/>
            </a:ext>
          </a:extLst>
        </xdr:cNvPr>
        <xdr:cNvPicPr>
          <a:picLocks noChangeAspect="1"/>
        </xdr:cNvPicPr>
      </xdr:nvPicPr>
      <xdr:blipFill rotWithShape="1">
        <a:blip xmlns:r="http://schemas.openxmlformats.org/officeDocument/2006/relationships" r:embed="rId1"/>
        <a:srcRect t="6799" b="7467"/>
        <a:stretch>
          <a:fillRect/>
        </a:stretch>
      </xdr:blipFill>
      <xdr:spPr>
        <a:xfrm>
          <a:off x="8769047" y="1569356"/>
          <a:ext cx="5248124" cy="6749144"/>
        </a:xfrm>
        <a:prstGeom prst="rect">
          <a:avLst/>
        </a:prstGeom>
      </xdr:spPr>
    </xdr:pic>
    <xdr:clientData/>
  </xdr:twoCellAnchor>
  <xdr:twoCellAnchor>
    <xdr:from>
      <xdr:col>12</xdr:col>
      <xdr:colOff>281214</xdr:colOff>
      <xdr:row>4</xdr:row>
      <xdr:rowOff>263071</xdr:rowOff>
    </xdr:from>
    <xdr:to>
      <xdr:col>20</xdr:col>
      <xdr:colOff>27214</xdr:colOff>
      <xdr:row>38</xdr:row>
      <xdr:rowOff>72571</xdr:rowOff>
    </xdr:to>
    <xdr:sp macro="" textlink="">
      <xdr:nvSpPr>
        <xdr:cNvPr id="11" name="Rounded Rectangle 10">
          <a:extLst>
            <a:ext uri="{FF2B5EF4-FFF2-40B4-BE49-F238E27FC236}">
              <a16:creationId xmlns:a16="http://schemas.microsoft.com/office/drawing/2014/main" id="{16083DB9-21EF-AF43-8A53-032E3DEF3995}"/>
            </a:ext>
          </a:extLst>
        </xdr:cNvPr>
        <xdr:cNvSpPr/>
      </xdr:nvSpPr>
      <xdr:spPr>
        <a:xfrm>
          <a:off x="8717643" y="1206500"/>
          <a:ext cx="5379357" cy="7338785"/>
        </a:xfrm>
        <a:prstGeom prst="roundRect">
          <a:avLst>
            <a:gd name="adj" fmla="val 3643"/>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749300</xdr:colOff>
      <xdr:row>7</xdr:row>
      <xdr:rowOff>101600</xdr:rowOff>
    </xdr:from>
    <xdr:to>
      <xdr:col>8</xdr:col>
      <xdr:colOff>452238</xdr:colOff>
      <xdr:row>18</xdr:row>
      <xdr:rowOff>76200</xdr:rowOff>
    </xdr:to>
    <xdr:pic>
      <xdr:nvPicPr>
        <xdr:cNvPr id="3" name="Picture 2">
          <a:extLst>
            <a:ext uri="{FF2B5EF4-FFF2-40B4-BE49-F238E27FC236}">
              <a16:creationId xmlns:a16="http://schemas.microsoft.com/office/drawing/2014/main" id="{393095B2-8F9E-D1CB-E683-09ED416197DB}"/>
            </a:ext>
          </a:extLst>
        </xdr:cNvPr>
        <xdr:cNvPicPr>
          <a:picLocks noChangeAspect="1"/>
        </xdr:cNvPicPr>
      </xdr:nvPicPr>
      <xdr:blipFill>
        <a:blip xmlns:r="http://schemas.openxmlformats.org/officeDocument/2006/relationships" r:embed="rId1"/>
        <a:stretch>
          <a:fillRect/>
        </a:stretch>
      </xdr:blipFill>
      <xdr:spPr>
        <a:xfrm>
          <a:off x="8432800" y="1993900"/>
          <a:ext cx="3004938" cy="5156200"/>
        </a:xfrm>
        <a:prstGeom prst="rect">
          <a:avLst/>
        </a:prstGeom>
      </xdr:spPr>
    </xdr:pic>
    <xdr:clientData/>
  </xdr:twoCellAnchor>
  <xdr:twoCellAnchor>
    <xdr:from>
      <xdr:col>4</xdr:col>
      <xdr:colOff>698501</xdr:colOff>
      <xdr:row>7</xdr:row>
      <xdr:rowOff>50801</xdr:rowOff>
    </xdr:from>
    <xdr:to>
      <xdr:col>8</xdr:col>
      <xdr:colOff>546100</xdr:colOff>
      <xdr:row>18</xdr:row>
      <xdr:rowOff>0</xdr:rowOff>
    </xdr:to>
    <xdr:sp macro="" textlink="">
      <xdr:nvSpPr>
        <xdr:cNvPr id="4" name="Rounded Rectangle 3">
          <a:extLst>
            <a:ext uri="{FF2B5EF4-FFF2-40B4-BE49-F238E27FC236}">
              <a16:creationId xmlns:a16="http://schemas.microsoft.com/office/drawing/2014/main" id="{6A05E9CF-4D33-D24D-A968-480180E57C3D}"/>
            </a:ext>
          </a:extLst>
        </xdr:cNvPr>
        <xdr:cNvSpPr/>
      </xdr:nvSpPr>
      <xdr:spPr>
        <a:xfrm>
          <a:off x="8382001" y="1943101"/>
          <a:ext cx="3149599" cy="5130799"/>
        </a:xfrm>
        <a:prstGeom prst="roundRect">
          <a:avLst>
            <a:gd name="adj" fmla="val 3643"/>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188894</xdr:colOff>
      <xdr:row>3</xdr:row>
      <xdr:rowOff>202479</xdr:rowOff>
    </xdr:from>
    <xdr:to>
      <xdr:col>11</xdr:col>
      <xdr:colOff>997857</xdr:colOff>
      <xdr:row>8</xdr:row>
      <xdr:rowOff>125597</xdr:rowOff>
    </xdr:to>
    <xdr:sp macro="" textlink="">
      <xdr:nvSpPr>
        <xdr:cNvPr id="4" name="Rounded Rectangle 3">
          <a:extLst>
            <a:ext uri="{FF2B5EF4-FFF2-40B4-BE49-F238E27FC236}">
              <a16:creationId xmlns:a16="http://schemas.microsoft.com/office/drawing/2014/main" id="{A47D88C6-B44E-9C4D-9B15-CEB2B8193FAA}"/>
            </a:ext>
          </a:extLst>
        </xdr:cNvPr>
        <xdr:cNvSpPr/>
      </xdr:nvSpPr>
      <xdr:spPr>
        <a:xfrm>
          <a:off x="188894" y="1291050"/>
          <a:ext cx="12021249" cy="1084261"/>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182062</xdr:colOff>
      <xdr:row>9</xdr:row>
      <xdr:rowOff>11956</xdr:rowOff>
    </xdr:from>
    <xdr:to>
      <xdr:col>11</xdr:col>
      <xdr:colOff>1029905</xdr:colOff>
      <xdr:row>18</xdr:row>
      <xdr:rowOff>88288</xdr:rowOff>
    </xdr:to>
    <xdr:sp macro="" textlink="">
      <xdr:nvSpPr>
        <xdr:cNvPr id="5" name="Rounded Rectangle 4">
          <a:extLst>
            <a:ext uri="{FF2B5EF4-FFF2-40B4-BE49-F238E27FC236}">
              <a16:creationId xmlns:a16="http://schemas.microsoft.com/office/drawing/2014/main" id="{6F069A77-7BE8-2A49-AD12-6B39C520840E}"/>
            </a:ext>
          </a:extLst>
        </xdr:cNvPr>
        <xdr:cNvSpPr/>
      </xdr:nvSpPr>
      <xdr:spPr>
        <a:xfrm>
          <a:off x="182062" y="2463890"/>
          <a:ext cx="12078536" cy="2023048"/>
        </a:xfrm>
        <a:prstGeom prst="roundRect">
          <a:avLst>
            <a:gd name="adj" fmla="val 408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474133</xdr:colOff>
      <xdr:row>6</xdr:row>
      <xdr:rowOff>12700</xdr:rowOff>
    </xdr:from>
    <xdr:to>
      <xdr:col>14</xdr:col>
      <xdr:colOff>801679</xdr:colOff>
      <xdr:row>9</xdr:row>
      <xdr:rowOff>25400</xdr:rowOff>
    </xdr:to>
    <xdr:sp macro="" textlink="">
      <xdr:nvSpPr>
        <xdr:cNvPr id="2" name="TextBox 1">
          <a:extLst>
            <a:ext uri="{FF2B5EF4-FFF2-40B4-BE49-F238E27FC236}">
              <a16:creationId xmlns:a16="http://schemas.microsoft.com/office/drawing/2014/main" id="{E31E75E6-4943-F31B-8E49-38A9282D1434}"/>
            </a:ext>
          </a:extLst>
        </xdr:cNvPr>
        <xdr:cNvSpPr txBox="1"/>
      </xdr:nvSpPr>
      <xdr:spPr>
        <a:xfrm>
          <a:off x="8144933" y="1706033"/>
          <a:ext cx="3646479" cy="85090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a:t>= 3+5	=C1/E5</a:t>
          </a:r>
          <a:r>
            <a:rPr lang="en-US" sz="2800" b="1" baseline="0"/>
            <a:t>  =C1*1.5</a:t>
          </a:r>
          <a:endParaRPr lang="en-US" sz="2800" b="1"/>
        </a:p>
      </xdr:txBody>
    </xdr:sp>
    <xdr:clientData/>
  </xdr:twoCellAnchor>
  <xdr:twoCellAnchor>
    <xdr:from>
      <xdr:col>10</xdr:col>
      <xdr:colOff>457200</xdr:colOff>
      <xdr:row>5</xdr:row>
      <xdr:rowOff>365707</xdr:rowOff>
    </xdr:from>
    <xdr:to>
      <xdr:col>14</xdr:col>
      <xdr:colOff>814379</xdr:colOff>
      <xdr:row>9</xdr:row>
      <xdr:rowOff>33246</xdr:rowOff>
    </xdr:to>
    <xdr:sp macro="" textlink="">
      <xdr:nvSpPr>
        <xdr:cNvPr id="3" name="Rounded Rectangle 2">
          <a:extLst>
            <a:ext uri="{FF2B5EF4-FFF2-40B4-BE49-F238E27FC236}">
              <a16:creationId xmlns:a16="http://schemas.microsoft.com/office/drawing/2014/main" id="{0A053950-D03B-D342-9EAE-15744CB8E781}"/>
            </a:ext>
          </a:extLst>
        </xdr:cNvPr>
        <xdr:cNvSpPr/>
      </xdr:nvSpPr>
      <xdr:spPr>
        <a:xfrm>
          <a:off x="8128000" y="1686507"/>
          <a:ext cx="3676112" cy="878272"/>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455983</xdr:colOff>
      <xdr:row>12</xdr:row>
      <xdr:rowOff>11445</xdr:rowOff>
    </xdr:from>
    <xdr:to>
      <xdr:col>14</xdr:col>
      <xdr:colOff>824045</xdr:colOff>
      <xdr:row>15</xdr:row>
      <xdr:rowOff>136251</xdr:rowOff>
    </xdr:to>
    <xdr:sp macro="" textlink="">
      <xdr:nvSpPr>
        <xdr:cNvPr id="4" name="TextBox 3">
          <a:extLst>
            <a:ext uri="{FF2B5EF4-FFF2-40B4-BE49-F238E27FC236}">
              <a16:creationId xmlns:a16="http://schemas.microsoft.com/office/drawing/2014/main" id="{7CBC874D-2BD9-9F4D-9F01-359B8FD76F79}"/>
            </a:ext>
          </a:extLst>
        </xdr:cNvPr>
        <xdr:cNvSpPr txBox="1"/>
      </xdr:nvSpPr>
      <xdr:spPr>
        <a:xfrm>
          <a:off x="8075983" y="3663099"/>
          <a:ext cx="3664245" cy="958546"/>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a:t>= SUM</a:t>
          </a:r>
          <a:r>
            <a:rPr lang="en-US" sz="2800" b="1" baseline="0"/>
            <a:t>(</a:t>
          </a:r>
          <a:r>
            <a:rPr lang="en-US" sz="2800" b="1" baseline="0">
              <a:solidFill>
                <a:srgbClr val="0070C0"/>
              </a:solidFill>
            </a:rPr>
            <a:t>B1:B492</a:t>
          </a:r>
          <a:r>
            <a:rPr lang="en-US" sz="2800" b="1" baseline="0"/>
            <a:t>)</a:t>
          </a:r>
        </a:p>
        <a:p>
          <a:pPr algn="r"/>
          <a:r>
            <a:rPr lang="en-US" sz="1600" b="1" i="1" baseline="0">
              <a:solidFill>
                <a:schemeClr val="bg2">
                  <a:lumMod val="50000"/>
                </a:schemeClr>
              </a:solidFill>
            </a:rPr>
            <a:t> SAME AS =B1+B2+B3+B4...</a:t>
          </a:r>
          <a:endParaRPr lang="en-US" sz="1600" b="1" i="1">
            <a:solidFill>
              <a:schemeClr val="bg2">
                <a:lumMod val="50000"/>
              </a:schemeClr>
            </a:solidFill>
          </a:endParaRPr>
        </a:p>
      </xdr:txBody>
    </xdr:sp>
    <xdr:clientData/>
  </xdr:twoCellAnchor>
  <xdr:twoCellAnchor>
    <xdr:from>
      <xdr:col>10</xdr:col>
      <xdr:colOff>452606</xdr:colOff>
      <xdr:row>12</xdr:row>
      <xdr:rowOff>6178</xdr:rowOff>
    </xdr:from>
    <xdr:to>
      <xdr:col>15</xdr:col>
      <xdr:colOff>360</xdr:colOff>
      <xdr:row>15</xdr:row>
      <xdr:rowOff>121628</xdr:rowOff>
    </xdr:to>
    <xdr:sp macro="" textlink="">
      <xdr:nvSpPr>
        <xdr:cNvPr id="5" name="Rounded Rectangle 4">
          <a:extLst>
            <a:ext uri="{FF2B5EF4-FFF2-40B4-BE49-F238E27FC236}">
              <a16:creationId xmlns:a16="http://schemas.microsoft.com/office/drawing/2014/main" id="{1F13AE00-CDB9-364B-B2D6-581B08BAE67B}"/>
            </a:ext>
          </a:extLst>
        </xdr:cNvPr>
        <xdr:cNvSpPr/>
      </xdr:nvSpPr>
      <xdr:spPr>
        <a:xfrm>
          <a:off x="8072606" y="3664183"/>
          <a:ext cx="3668499" cy="956488"/>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445851</xdr:colOff>
      <xdr:row>18</xdr:row>
      <xdr:rowOff>568053</xdr:rowOff>
    </xdr:from>
    <xdr:to>
      <xdr:col>14</xdr:col>
      <xdr:colOff>816695</xdr:colOff>
      <xdr:row>21</xdr:row>
      <xdr:rowOff>101914</xdr:rowOff>
    </xdr:to>
    <xdr:sp macro="" textlink="">
      <xdr:nvSpPr>
        <xdr:cNvPr id="6" name="TextBox 5">
          <a:extLst>
            <a:ext uri="{FF2B5EF4-FFF2-40B4-BE49-F238E27FC236}">
              <a16:creationId xmlns:a16="http://schemas.microsoft.com/office/drawing/2014/main" id="{0462DF31-908A-E34A-B228-09CD348BB83A}"/>
            </a:ext>
          </a:extLst>
        </xdr:cNvPr>
        <xdr:cNvSpPr txBox="1"/>
      </xdr:nvSpPr>
      <xdr:spPr>
        <a:xfrm>
          <a:off x="8065851" y="5752760"/>
          <a:ext cx="3667440" cy="98287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t>= ROUND</a:t>
          </a:r>
          <a:r>
            <a:rPr lang="en-US" sz="2400" b="1" baseline="0"/>
            <a:t>(</a:t>
          </a:r>
          <a:r>
            <a:rPr lang="en-US" sz="2400" b="1" baseline="0">
              <a:solidFill>
                <a:srgbClr val="0070C0"/>
              </a:solidFill>
            </a:rPr>
            <a:t>B1 </a:t>
          </a:r>
          <a:r>
            <a:rPr lang="en-US" sz="2400" b="1" baseline="0"/>
            <a:t>, </a:t>
          </a:r>
          <a:r>
            <a:rPr lang="en-US" sz="2400" b="1" baseline="0">
              <a:solidFill>
                <a:srgbClr val="0070C0"/>
              </a:solidFill>
            </a:rPr>
            <a:t>2</a:t>
          </a:r>
          <a:r>
            <a:rPr lang="en-US" sz="2400" b="1" baseline="0"/>
            <a:t>)</a:t>
          </a:r>
          <a:endParaRPr lang="en-US" sz="2400" b="1" i="1" baseline="0">
            <a:solidFill>
              <a:schemeClr val="bg2">
                <a:lumMod val="50000"/>
              </a:schemeClr>
            </a:solidFill>
          </a:endParaRPr>
        </a:p>
        <a:p>
          <a:pPr lvl="0" algn="r"/>
          <a:r>
            <a:rPr lang="en-US" sz="1800" b="1" i="1" baseline="0">
              <a:solidFill>
                <a:schemeClr val="bg2">
                  <a:lumMod val="50000"/>
                </a:schemeClr>
              </a:solidFill>
            </a:rPr>
            <a:t>Round the result in B1 to 2 digits</a:t>
          </a:r>
        </a:p>
      </xdr:txBody>
    </xdr:sp>
    <xdr:clientData/>
  </xdr:twoCellAnchor>
  <xdr:twoCellAnchor>
    <xdr:from>
      <xdr:col>11</xdr:col>
      <xdr:colOff>431172</xdr:colOff>
      <xdr:row>13</xdr:row>
      <xdr:rowOff>235185</xdr:rowOff>
    </xdr:from>
    <xdr:to>
      <xdr:col>11</xdr:col>
      <xdr:colOff>454691</xdr:colOff>
      <xdr:row>16</xdr:row>
      <xdr:rowOff>172469</xdr:rowOff>
    </xdr:to>
    <xdr:cxnSp macro="">
      <xdr:nvCxnSpPr>
        <xdr:cNvPr id="8" name="Straight Arrow Connector 7">
          <a:extLst>
            <a:ext uri="{FF2B5EF4-FFF2-40B4-BE49-F238E27FC236}">
              <a16:creationId xmlns:a16="http://schemas.microsoft.com/office/drawing/2014/main" id="{3E11A3CA-C53A-2A83-C3A1-B6B5717950F0}"/>
            </a:ext>
          </a:extLst>
        </xdr:cNvPr>
        <xdr:cNvCxnSpPr/>
      </xdr:nvCxnSpPr>
      <xdr:spPr>
        <a:xfrm flipV="1">
          <a:off x="8866481" y="4194136"/>
          <a:ext cx="23519" cy="78395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454691</xdr:colOff>
      <xdr:row>18</xdr:row>
      <xdr:rowOff>47037</xdr:rowOff>
    </xdr:from>
    <xdr:to>
      <xdr:col>11</xdr:col>
      <xdr:colOff>522339</xdr:colOff>
      <xdr:row>18</xdr:row>
      <xdr:rowOff>727177</xdr:rowOff>
    </xdr:to>
    <xdr:cxnSp macro="">
      <xdr:nvCxnSpPr>
        <xdr:cNvPr id="9" name="Straight Arrow Connector 8">
          <a:extLst>
            <a:ext uri="{FF2B5EF4-FFF2-40B4-BE49-F238E27FC236}">
              <a16:creationId xmlns:a16="http://schemas.microsoft.com/office/drawing/2014/main" id="{02DC08BC-8449-AD40-B696-E34DA58306BE}"/>
            </a:ext>
          </a:extLst>
        </xdr:cNvPr>
        <xdr:cNvCxnSpPr/>
      </xdr:nvCxnSpPr>
      <xdr:spPr>
        <a:xfrm>
          <a:off x="9057917" y="5147521"/>
          <a:ext cx="67648" cy="68014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42333</xdr:colOff>
      <xdr:row>14</xdr:row>
      <xdr:rowOff>0</xdr:rowOff>
    </xdr:from>
    <xdr:to>
      <xdr:col>12</xdr:col>
      <xdr:colOff>306917</xdr:colOff>
      <xdr:row>16</xdr:row>
      <xdr:rowOff>148167</xdr:rowOff>
    </xdr:to>
    <xdr:cxnSp macro="">
      <xdr:nvCxnSpPr>
        <xdr:cNvPr id="12" name="Straight Arrow Connector 11">
          <a:extLst>
            <a:ext uri="{FF2B5EF4-FFF2-40B4-BE49-F238E27FC236}">
              <a16:creationId xmlns:a16="http://schemas.microsoft.com/office/drawing/2014/main" id="{98F722E1-4DE3-004D-B1F7-9A5C664E6EE8}"/>
            </a:ext>
          </a:extLst>
        </xdr:cNvPr>
        <xdr:cNvCxnSpPr/>
      </xdr:nvCxnSpPr>
      <xdr:spPr>
        <a:xfrm flipH="1" flipV="1">
          <a:off x="9440333" y="4116917"/>
          <a:ext cx="264584" cy="6985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307258</xdr:colOff>
      <xdr:row>18</xdr:row>
      <xdr:rowOff>74083</xdr:rowOff>
    </xdr:from>
    <xdr:to>
      <xdr:col>12</xdr:col>
      <xdr:colOff>402167</xdr:colOff>
      <xdr:row>18</xdr:row>
      <xdr:rowOff>757903</xdr:rowOff>
    </xdr:to>
    <xdr:cxnSp macro="">
      <xdr:nvCxnSpPr>
        <xdr:cNvPr id="16" name="Straight Arrow Connector 15">
          <a:extLst>
            <a:ext uri="{FF2B5EF4-FFF2-40B4-BE49-F238E27FC236}">
              <a16:creationId xmlns:a16="http://schemas.microsoft.com/office/drawing/2014/main" id="{3591B1C8-27F6-9649-A0D8-A0CCA7CAFA3B}"/>
            </a:ext>
          </a:extLst>
        </xdr:cNvPr>
        <xdr:cNvCxnSpPr/>
      </xdr:nvCxnSpPr>
      <xdr:spPr>
        <a:xfrm flipH="1">
          <a:off x="9750323" y="5174567"/>
          <a:ext cx="94909" cy="68382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391583</xdr:colOff>
      <xdr:row>18</xdr:row>
      <xdr:rowOff>74083</xdr:rowOff>
    </xdr:from>
    <xdr:to>
      <xdr:col>12</xdr:col>
      <xdr:colOff>740833</xdr:colOff>
      <xdr:row>18</xdr:row>
      <xdr:rowOff>730250</xdr:rowOff>
    </xdr:to>
    <xdr:cxnSp macro="">
      <xdr:nvCxnSpPr>
        <xdr:cNvPr id="19" name="Straight Arrow Connector 18">
          <a:extLst>
            <a:ext uri="{FF2B5EF4-FFF2-40B4-BE49-F238E27FC236}">
              <a16:creationId xmlns:a16="http://schemas.microsoft.com/office/drawing/2014/main" id="{592A4F40-EF45-944C-8974-85B0B9F60D81}"/>
            </a:ext>
          </a:extLst>
        </xdr:cNvPr>
        <xdr:cNvCxnSpPr/>
      </xdr:nvCxnSpPr>
      <xdr:spPr>
        <a:xfrm>
          <a:off x="9789583" y="5143500"/>
          <a:ext cx="349250" cy="656167"/>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195987</xdr:colOff>
      <xdr:row>27</xdr:row>
      <xdr:rowOff>50800</xdr:rowOff>
    </xdr:from>
    <xdr:to>
      <xdr:col>5</xdr:col>
      <xdr:colOff>194183</xdr:colOff>
      <xdr:row>57</xdr:row>
      <xdr:rowOff>70085</xdr:rowOff>
    </xdr:to>
    <xdr:pic>
      <xdr:nvPicPr>
        <xdr:cNvPr id="27" name="Picture 26">
          <a:extLst>
            <a:ext uri="{FF2B5EF4-FFF2-40B4-BE49-F238E27FC236}">
              <a16:creationId xmlns:a16="http://schemas.microsoft.com/office/drawing/2014/main" id="{0E35A91F-6042-CFAD-A77D-6BB21F733528}"/>
            </a:ext>
          </a:extLst>
        </xdr:cNvPr>
        <xdr:cNvPicPr>
          <a:picLocks noChangeAspect="1"/>
        </xdr:cNvPicPr>
      </xdr:nvPicPr>
      <xdr:blipFill>
        <a:blip xmlns:r="http://schemas.openxmlformats.org/officeDocument/2006/relationships" r:embed="rId1"/>
        <a:stretch>
          <a:fillRect/>
        </a:stretch>
      </xdr:blipFill>
      <xdr:spPr>
        <a:xfrm>
          <a:off x="195987" y="7548880"/>
          <a:ext cx="3503820" cy="6115285"/>
        </a:xfrm>
        <a:prstGeom prst="rect">
          <a:avLst/>
        </a:prstGeom>
      </xdr:spPr>
    </xdr:pic>
    <xdr:clientData/>
  </xdr:twoCellAnchor>
  <xdr:twoCellAnchor>
    <xdr:from>
      <xdr:col>10</xdr:col>
      <xdr:colOff>455084</xdr:colOff>
      <xdr:row>22</xdr:row>
      <xdr:rowOff>85452</xdr:rowOff>
    </xdr:from>
    <xdr:to>
      <xdr:col>15</xdr:col>
      <xdr:colOff>4835</xdr:colOff>
      <xdr:row>24</xdr:row>
      <xdr:rowOff>532580</xdr:rowOff>
    </xdr:to>
    <xdr:sp macro="" textlink="">
      <xdr:nvSpPr>
        <xdr:cNvPr id="28" name="TextBox 27">
          <a:extLst>
            <a:ext uri="{FF2B5EF4-FFF2-40B4-BE49-F238E27FC236}">
              <a16:creationId xmlns:a16="http://schemas.microsoft.com/office/drawing/2014/main" id="{C1ED105D-E3BD-9A44-B851-B876B281DBBF}"/>
            </a:ext>
          </a:extLst>
        </xdr:cNvPr>
        <xdr:cNvSpPr txBox="1"/>
      </xdr:nvSpPr>
      <xdr:spPr>
        <a:xfrm>
          <a:off x="8228713" y="6834887"/>
          <a:ext cx="3738703" cy="119479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a:t>= </a:t>
          </a:r>
          <a:r>
            <a:rPr lang="en-US" sz="2400" b="1"/>
            <a:t>ROUND</a:t>
          </a:r>
          <a:r>
            <a:rPr lang="en-US" sz="2400" b="1" baseline="0"/>
            <a:t>(</a:t>
          </a:r>
          <a:r>
            <a:rPr lang="en-US" sz="2400" b="1" baseline="0">
              <a:solidFill>
                <a:srgbClr val="0070C0"/>
              </a:solidFill>
            </a:rPr>
            <a:t>(B1+C5)/E6</a:t>
          </a:r>
          <a:r>
            <a:rPr lang="en-US" sz="2400" b="1" baseline="0"/>
            <a:t>, </a:t>
          </a:r>
          <a:r>
            <a:rPr lang="en-US" sz="2400" b="1" baseline="0">
              <a:solidFill>
                <a:srgbClr val="0070C0"/>
              </a:solidFill>
            </a:rPr>
            <a:t>2</a:t>
          </a:r>
          <a:r>
            <a:rPr lang="en-US" sz="2400" b="1" baseline="0"/>
            <a:t>)</a:t>
          </a:r>
        </a:p>
        <a:p>
          <a:r>
            <a:rPr lang="en-US" sz="2400" b="1" i="0" baseline="0">
              <a:solidFill>
                <a:schemeClr val="tx1"/>
              </a:solidFill>
            </a:rPr>
            <a:t>= ROUND(</a:t>
          </a:r>
          <a:r>
            <a:rPr lang="en-US" sz="2400" b="1" i="0" baseline="0">
              <a:solidFill>
                <a:srgbClr val="0070C0"/>
              </a:solidFill>
            </a:rPr>
            <a:t>SUM(B1:B492)</a:t>
          </a:r>
          <a:r>
            <a:rPr lang="en-US" sz="2400" b="1" i="0" baseline="0">
              <a:solidFill>
                <a:schemeClr val="tx1"/>
              </a:solidFill>
            </a:rPr>
            <a:t>, </a:t>
          </a:r>
          <a:r>
            <a:rPr lang="en-US" sz="2400" b="1" i="0" baseline="0">
              <a:solidFill>
                <a:srgbClr val="0070C0"/>
              </a:solidFill>
            </a:rPr>
            <a:t>2</a:t>
          </a:r>
          <a:r>
            <a:rPr lang="en-US" sz="2400" b="1" i="0" baseline="0">
              <a:solidFill>
                <a:schemeClr val="tx1"/>
              </a:solidFill>
            </a:rPr>
            <a:t>)</a:t>
          </a:r>
          <a:endParaRPr lang="en-US" sz="2800" b="1" i="0" baseline="0">
            <a:solidFill>
              <a:schemeClr val="tx1"/>
            </a:solidFill>
          </a:endParaRPr>
        </a:p>
        <a:p>
          <a:pPr lvl="0" algn="r"/>
          <a:r>
            <a:rPr lang="en-US" sz="1600" b="1" i="1" baseline="0">
              <a:solidFill>
                <a:schemeClr val="bg2">
                  <a:lumMod val="50000"/>
                </a:schemeClr>
              </a:solidFill>
            </a:rPr>
            <a:t>Round the result of formula to 2 digits</a:t>
          </a:r>
        </a:p>
      </xdr:txBody>
    </xdr:sp>
    <xdr:clientData/>
  </xdr:twoCellAnchor>
  <xdr:twoCellAnchor>
    <xdr:from>
      <xdr:col>10</xdr:col>
      <xdr:colOff>435718</xdr:colOff>
      <xdr:row>18</xdr:row>
      <xdr:rowOff>568326</xdr:rowOff>
    </xdr:from>
    <xdr:to>
      <xdr:col>15</xdr:col>
      <xdr:colOff>360</xdr:colOff>
      <xdr:row>21</xdr:row>
      <xdr:rowOff>104776</xdr:rowOff>
    </xdr:to>
    <xdr:sp macro="" textlink="">
      <xdr:nvSpPr>
        <xdr:cNvPr id="31" name="Rounded Rectangle 30">
          <a:extLst>
            <a:ext uri="{FF2B5EF4-FFF2-40B4-BE49-F238E27FC236}">
              <a16:creationId xmlns:a16="http://schemas.microsoft.com/office/drawing/2014/main" id="{268823A4-ABED-A043-A7D8-C1EEA61D92D0}"/>
            </a:ext>
          </a:extLst>
        </xdr:cNvPr>
        <xdr:cNvSpPr/>
      </xdr:nvSpPr>
      <xdr:spPr>
        <a:xfrm>
          <a:off x="8055718" y="5753033"/>
          <a:ext cx="3685387" cy="985466"/>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444500</xdr:colOff>
      <xdr:row>22</xdr:row>
      <xdr:rowOff>76201</xdr:rowOff>
    </xdr:from>
    <xdr:to>
      <xdr:col>15</xdr:col>
      <xdr:colOff>9885</xdr:colOff>
      <xdr:row>25</xdr:row>
      <xdr:rowOff>0</xdr:rowOff>
    </xdr:to>
    <xdr:sp macro="" textlink="">
      <xdr:nvSpPr>
        <xdr:cNvPr id="32" name="Rounded Rectangle 31">
          <a:extLst>
            <a:ext uri="{FF2B5EF4-FFF2-40B4-BE49-F238E27FC236}">
              <a16:creationId xmlns:a16="http://schemas.microsoft.com/office/drawing/2014/main" id="{19E8948E-E5C1-B041-9E7E-9B373E4637A8}"/>
            </a:ext>
          </a:extLst>
        </xdr:cNvPr>
        <xdr:cNvSpPr/>
      </xdr:nvSpPr>
      <xdr:spPr>
        <a:xfrm>
          <a:off x="8115300" y="6917268"/>
          <a:ext cx="3714052" cy="1227665"/>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200891</xdr:colOff>
      <xdr:row>27</xdr:row>
      <xdr:rowOff>53525</xdr:rowOff>
    </xdr:from>
    <xdr:to>
      <xdr:col>5</xdr:col>
      <xdr:colOff>182881</xdr:colOff>
      <xdr:row>57</xdr:row>
      <xdr:rowOff>101599</xdr:rowOff>
    </xdr:to>
    <xdr:sp macro="" textlink="">
      <xdr:nvSpPr>
        <xdr:cNvPr id="33" name="Rounded Rectangle 32">
          <a:extLst>
            <a:ext uri="{FF2B5EF4-FFF2-40B4-BE49-F238E27FC236}">
              <a16:creationId xmlns:a16="http://schemas.microsoft.com/office/drawing/2014/main" id="{B3C2DB55-DBBB-9B46-B105-443B9BECF13C}"/>
            </a:ext>
          </a:extLst>
        </xdr:cNvPr>
        <xdr:cNvSpPr/>
      </xdr:nvSpPr>
      <xdr:spPr>
        <a:xfrm>
          <a:off x="200891" y="7834100"/>
          <a:ext cx="3495170" cy="6179108"/>
        </a:xfrm>
        <a:prstGeom prst="roundRect">
          <a:avLst>
            <a:gd name="adj" fmla="val 3259"/>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11</xdr:col>
      <xdr:colOff>558800</xdr:colOff>
      <xdr:row>6</xdr:row>
      <xdr:rowOff>0</xdr:rowOff>
    </xdr:from>
    <xdr:to>
      <xdr:col>11</xdr:col>
      <xdr:colOff>558800</xdr:colOff>
      <xdr:row>9</xdr:row>
      <xdr:rowOff>16934</xdr:rowOff>
    </xdr:to>
    <xdr:cxnSp macro="">
      <xdr:nvCxnSpPr>
        <xdr:cNvPr id="10" name="Straight Connector 9">
          <a:extLst>
            <a:ext uri="{FF2B5EF4-FFF2-40B4-BE49-F238E27FC236}">
              <a16:creationId xmlns:a16="http://schemas.microsoft.com/office/drawing/2014/main" id="{58E6673F-E8CD-F759-C5B1-460048676163}"/>
            </a:ext>
          </a:extLst>
        </xdr:cNvPr>
        <xdr:cNvCxnSpPr/>
      </xdr:nvCxnSpPr>
      <xdr:spPr>
        <a:xfrm>
          <a:off x="9059333" y="1693333"/>
          <a:ext cx="0" cy="85513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152400</xdr:colOff>
      <xdr:row>6</xdr:row>
      <xdr:rowOff>0</xdr:rowOff>
    </xdr:from>
    <xdr:to>
      <xdr:col>13</xdr:col>
      <xdr:colOff>152400</xdr:colOff>
      <xdr:row>9</xdr:row>
      <xdr:rowOff>16934</xdr:rowOff>
    </xdr:to>
    <xdr:cxnSp macro="">
      <xdr:nvCxnSpPr>
        <xdr:cNvPr id="11" name="Straight Connector 10">
          <a:extLst>
            <a:ext uri="{FF2B5EF4-FFF2-40B4-BE49-F238E27FC236}">
              <a16:creationId xmlns:a16="http://schemas.microsoft.com/office/drawing/2014/main" id="{04C43940-6571-9C46-ABD0-545D938028BB}"/>
            </a:ext>
          </a:extLst>
        </xdr:cNvPr>
        <xdr:cNvCxnSpPr/>
      </xdr:nvCxnSpPr>
      <xdr:spPr>
        <a:xfrm>
          <a:off x="10312400" y="1693333"/>
          <a:ext cx="0" cy="85513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114622</xdr:colOff>
      <xdr:row>4</xdr:row>
      <xdr:rowOff>130715</xdr:rowOff>
    </xdr:from>
    <xdr:to>
      <xdr:col>15</xdr:col>
      <xdr:colOff>92177</xdr:colOff>
      <xdr:row>10</xdr:row>
      <xdr:rowOff>51210</xdr:rowOff>
    </xdr:to>
    <xdr:sp macro="" textlink="">
      <xdr:nvSpPr>
        <xdr:cNvPr id="23" name="Rounded Rectangle 22">
          <a:extLst>
            <a:ext uri="{FF2B5EF4-FFF2-40B4-BE49-F238E27FC236}">
              <a16:creationId xmlns:a16="http://schemas.microsoft.com/office/drawing/2014/main" id="{2DE6EA41-2F63-F743-AFE1-517B471E63B1}"/>
            </a:ext>
          </a:extLst>
        </xdr:cNvPr>
        <xdr:cNvSpPr/>
      </xdr:nvSpPr>
      <xdr:spPr>
        <a:xfrm>
          <a:off x="114622" y="1390473"/>
          <a:ext cx="11940136" cy="1600172"/>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113392</xdr:colOff>
      <xdr:row>10</xdr:row>
      <xdr:rowOff>252389</xdr:rowOff>
    </xdr:from>
    <xdr:to>
      <xdr:col>15</xdr:col>
      <xdr:colOff>1208548</xdr:colOff>
      <xdr:row>25</xdr:row>
      <xdr:rowOff>133146</xdr:rowOff>
    </xdr:to>
    <xdr:sp macro="" textlink="">
      <xdr:nvSpPr>
        <xdr:cNvPr id="24" name="Rounded Rectangle 23">
          <a:extLst>
            <a:ext uri="{FF2B5EF4-FFF2-40B4-BE49-F238E27FC236}">
              <a16:creationId xmlns:a16="http://schemas.microsoft.com/office/drawing/2014/main" id="{1D310D56-8195-D742-8B31-A0A8970F91D1}"/>
            </a:ext>
          </a:extLst>
        </xdr:cNvPr>
        <xdr:cNvSpPr/>
      </xdr:nvSpPr>
      <xdr:spPr>
        <a:xfrm>
          <a:off x="113392" y="3191824"/>
          <a:ext cx="13057737" cy="4981241"/>
        </a:xfrm>
        <a:prstGeom prst="roundRect">
          <a:avLst>
            <a:gd name="adj" fmla="val 2488"/>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8</xdr:col>
      <xdr:colOff>0</xdr:colOff>
      <xdr:row>55</xdr:row>
      <xdr:rowOff>0</xdr:rowOff>
    </xdr:from>
    <xdr:to>
      <xdr:col>15</xdr:col>
      <xdr:colOff>256048</xdr:colOff>
      <xdr:row>69</xdr:row>
      <xdr:rowOff>174005</xdr:rowOff>
    </xdr:to>
    <xdr:pic>
      <xdr:nvPicPr>
        <xdr:cNvPr id="7" name="Picture 6" descr="XLOOKUP - basic exact match example">
          <a:extLst>
            <a:ext uri="{FF2B5EF4-FFF2-40B4-BE49-F238E27FC236}">
              <a16:creationId xmlns:a16="http://schemas.microsoft.com/office/drawing/2014/main" id="{5489A162-2B25-54D0-63D8-5019D35C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3952" y="14625484"/>
          <a:ext cx="6370483" cy="3041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682263</xdr:colOff>
      <xdr:row>27</xdr:row>
      <xdr:rowOff>39987</xdr:rowOff>
    </xdr:from>
    <xdr:to>
      <xdr:col>15</xdr:col>
      <xdr:colOff>1208549</xdr:colOff>
      <xdr:row>89</xdr:row>
      <xdr:rowOff>102419</xdr:rowOff>
    </xdr:to>
    <xdr:sp macro="" textlink="">
      <xdr:nvSpPr>
        <xdr:cNvPr id="13" name="Rounded Rectangle 12">
          <a:extLst>
            <a:ext uri="{FF2B5EF4-FFF2-40B4-BE49-F238E27FC236}">
              <a16:creationId xmlns:a16="http://schemas.microsoft.com/office/drawing/2014/main" id="{93C87EDB-D965-C448-8D28-2C3F2659905F}"/>
            </a:ext>
          </a:extLst>
        </xdr:cNvPr>
        <xdr:cNvSpPr/>
      </xdr:nvSpPr>
      <xdr:spPr>
        <a:xfrm>
          <a:off x="5096537" y="8929987"/>
          <a:ext cx="8474028" cy="12997997"/>
        </a:xfrm>
        <a:prstGeom prst="roundRect">
          <a:avLst>
            <a:gd name="adj" fmla="val 3259"/>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620730</xdr:colOff>
      <xdr:row>31</xdr:row>
      <xdr:rowOff>135562</xdr:rowOff>
    </xdr:from>
    <xdr:to>
      <xdr:col>6</xdr:col>
      <xdr:colOff>456629</xdr:colOff>
      <xdr:row>33</xdr:row>
      <xdr:rowOff>170699</xdr:rowOff>
    </xdr:to>
    <xdr:sp macro="" textlink="">
      <xdr:nvSpPr>
        <xdr:cNvPr id="3" name="Line Callout 1 2">
          <a:extLst>
            <a:ext uri="{FF2B5EF4-FFF2-40B4-BE49-F238E27FC236}">
              <a16:creationId xmlns:a16="http://schemas.microsoft.com/office/drawing/2014/main" id="{5F2F24D4-2E92-1148-08E8-3317D62C1BB2}"/>
            </a:ext>
          </a:extLst>
        </xdr:cNvPr>
        <xdr:cNvSpPr/>
      </xdr:nvSpPr>
      <xdr:spPr>
        <a:xfrm>
          <a:off x="3365569" y="7584863"/>
          <a:ext cx="1590684" cy="458470"/>
        </a:xfrm>
        <a:prstGeom prst="borderCallout1">
          <a:avLst>
            <a:gd name="adj1" fmla="val 52596"/>
            <a:gd name="adj2" fmla="val -710"/>
            <a:gd name="adj3" fmla="val -65220"/>
            <a:gd name="adj4" fmla="val -33282"/>
          </a:avLst>
        </a:prstGeom>
        <a:solidFill>
          <a:srgbClr val="FFFF00"/>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chemeClr val="accent5">
                  <a:lumMod val="50000"/>
                </a:schemeClr>
              </a:solidFill>
            </a:rPr>
            <a:t>CALCULATED VALUES</a:t>
          </a:r>
          <a:r>
            <a:rPr lang="en-US" sz="1100" b="1" baseline="0">
              <a:solidFill>
                <a:schemeClr val="accent5">
                  <a:lumMod val="50000"/>
                </a:schemeClr>
              </a:solidFill>
            </a:rPr>
            <a:t> USING A FORMULA</a:t>
          </a:r>
        </a:p>
        <a:p>
          <a:pPr algn="l"/>
          <a:endParaRPr lang="en-US" sz="1100"/>
        </a:p>
      </xdr:txBody>
    </xdr:sp>
    <xdr:clientData/>
  </xdr:twoCellAnchor>
  <xdr:twoCellAnchor>
    <xdr:from>
      <xdr:col>0</xdr:col>
      <xdr:colOff>64212</xdr:colOff>
      <xdr:row>34</xdr:row>
      <xdr:rowOff>135560</xdr:rowOff>
    </xdr:from>
    <xdr:to>
      <xdr:col>7</xdr:col>
      <xdr:colOff>834773</xdr:colOff>
      <xdr:row>45</xdr:row>
      <xdr:rowOff>268873</xdr:rowOff>
    </xdr:to>
    <xdr:sp macro="" textlink="">
      <xdr:nvSpPr>
        <xdr:cNvPr id="8" name="Rounded Rectangle 7">
          <a:extLst>
            <a:ext uri="{FF2B5EF4-FFF2-40B4-BE49-F238E27FC236}">
              <a16:creationId xmlns:a16="http://schemas.microsoft.com/office/drawing/2014/main" id="{E527E181-2758-9D4E-B8C1-649F1A029A10}"/>
            </a:ext>
          </a:extLst>
        </xdr:cNvPr>
        <xdr:cNvSpPr/>
      </xdr:nvSpPr>
      <xdr:spPr>
        <a:xfrm>
          <a:off x="64212" y="8224659"/>
          <a:ext cx="6216687" cy="2398719"/>
        </a:xfrm>
        <a:prstGeom prst="roundRect">
          <a:avLst>
            <a:gd name="adj" fmla="val 4115"/>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92753</xdr:colOff>
      <xdr:row>4</xdr:row>
      <xdr:rowOff>0</xdr:rowOff>
    </xdr:from>
    <xdr:to>
      <xdr:col>10</xdr:col>
      <xdr:colOff>646441</xdr:colOff>
      <xdr:row>13</xdr:row>
      <xdr:rowOff>42809</xdr:rowOff>
    </xdr:to>
    <xdr:sp macro="" textlink="">
      <xdr:nvSpPr>
        <xdr:cNvPr id="9" name="Rounded Rectangle 8">
          <a:extLst>
            <a:ext uri="{FF2B5EF4-FFF2-40B4-BE49-F238E27FC236}">
              <a16:creationId xmlns:a16="http://schemas.microsoft.com/office/drawing/2014/main" id="{7BD85C6C-5688-8448-AD50-F2CEA1CB555E}"/>
            </a:ext>
          </a:extLst>
        </xdr:cNvPr>
        <xdr:cNvSpPr/>
      </xdr:nvSpPr>
      <xdr:spPr>
        <a:xfrm>
          <a:off x="92753" y="1266525"/>
          <a:ext cx="8522652" cy="2117185"/>
        </a:xfrm>
        <a:prstGeom prst="roundRect">
          <a:avLst>
            <a:gd name="adj" fmla="val 5691"/>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920750</xdr:colOff>
      <xdr:row>62</xdr:row>
      <xdr:rowOff>101600</xdr:rowOff>
    </xdr:from>
    <xdr:to>
      <xdr:col>9</xdr:col>
      <xdr:colOff>63428</xdr:colOff>
      <xdr:row>64</xdr:row>
      <xdr:rowOff>6350</xdr:rowOff>
    </xdr:to>
    <xdr:sp macro="" textlink="">
      <xdr:nvSpPr>
        <xdr:cNvPr id="2" name="Rounded Rectangle 1">
          <a:extLst>
            <a:ext uri="{FF2B5EF4-FFF2-40B4-BE49-F238E27FC236}">
              <a16:creationId xmlns:a16="http://schemas.microsoft.com/office/drawing/2014/main" id="{6BBFE027-5BED-6A4D-ADE7-DDE74C94F380}"/>
            </a:ext>
          </a:extLst>
        </xdr:cNvPr>
        <xdr:cNvSpPr/>
      </xdr:nvSpPr>
      <xdr:spPr>
        <a:xfrm>
          <a:off x="3663950" y="14986000"/>
          <a:ext cx="3549578" cy="806450"/>
        </a:xfrm>
        <a:prstGeom prst="roundRect">
          <a:avLst>
            <a:gd name="adj" fmla="val 2445"/>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489663</xdr:colOff>
      <xdr:row>14</xdr:row>
      <xdr:rowOff>193566</xdr:rowOff>
    </xdr:from>
    <xdr:to>
      <xdr:col>10</xdr:col>
      <xdr:colOff>444501</xdr:colOff>
      <xdr:row>24</xdr:row>
      <xdr:rowOff>82550</xdr:rowOff>
    </xdr:to>
    <xdr:sp macro="" textlink="">
      <xdr:nvSpPr>
        <xdr:cNvPr id="4" name="Rounded Rectangle 3">
          <a:extLst>
            <a:ext uri="{FF2B5EF4-FFF2-40B4-BE49-F238E27FC236}">
              <a16:creationId xmlns:a16="http://schemas.microsoft.com/office/drawing/2014/main" id="{38EDA0E2-B26F-6A47-9A24-BE25850E285E}"/>
            </a:ext>
          </a:extLst>
        </xdr:cNvPr>
        <xdr:cNvSpPr/>
      </xdr:nvSpPr>
      <xdr:spPr>
        <a:xfrm>
          <a:off x="5937963" y="3241566"/>
          <a:ext cx="2482138" cy="2454384"/>
        </a:xfrm>
        <a:prstGeom prst="roundRect">
          <a:avLst>
            <a:gd name="adj" fmla="val 4789"/>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874984</xdr:colOff>
      <xdr:row>57</xdr:row>
      <xdr:rowOff>149824</xdr:rowOff>
    </xdr:from>
    <xdr:to>
      <xdr:col>6</xdr:col>
      <xdr:colOff>74370</xdr:colOff>
      <xdr:row>62</xdr:row>
      <xdr:rowOff>51486</xdr:rowOff>
    </xdr:to>
    <xdr:sp macro="" textlink="">
      <xdr:nvSpPr>
        <xdr:cNvPr id="6" name="Rounded Rectangle 5">
          <a:extLst>
            <a:ext uri="{FF2B5EF4-FFF2-40B4-BE49-F238E27FC236}">
              <a16:creationId xmlns:a16="http://schemas.microsoft.com/office/drawing/2014/main" id="{C70B521E-8C39-304D-AD51-A82BB38E2326}"/>
            </a:ext>
          </a:extLst>
        </xdr:cNvPr>
        <xdr:cNvSpPr/>
      </xdr:nvSpPr>
      <xdr:spPr>
        <a:xfrm>
          <a:off x="3712461" y="14348653"/>
          <a:ext cx="967089" cy="914229"/>
        </a:xfrm>
        <a:prstGeom prst="roundRect">
          <a:avLst>
            <a:gd name="adj" fmla="val 2445"/>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6350</xdr:colOff>
      <xdr:row>70</xdr:row>
      <xdr:rowOff>44450</xdr:rowOff>
    </xdr:from>
    <xdr:to>
      <xdr:col>9</xdr:col>
      <xdr:colOff>69778</xdr:colOff>
      <xdr:row>72</xdr:row>
      <xdr:rowOff>0</xdr:rowOff>
    </xdr:to>
    <xdr:sp macro="" textlink="">
      <xdr:nvSpPr>
        <xdr:cNvPr id="10" name="Rounded Rectangle 9">
          <a:extLst>
            <a:ext uri="{FF2B5EF4-FFF2-40B4-BE49-F238E27FC236}">
              <a16:creationId xmlns:a16="http://schemas.microsoft.com/office/drawing/2014/main" id="{278B780F-6FF2-7342-8C20-EB70360EFD2F}"/>
            </a:ext>
          </a:extLst>
        </xdr:cNvPr>
        <xdr:cNvSpPr/>
      </xdr:nvSpPr>
      <xdr:spPr>
        <a:xfrm>
          <a:off x="3676650" y="17214850"/>
          <a:ext cx="3543228" cy="825500"/>
        </a:xfrm>
        <a:prstGeom prst="roundRect">
          <a:avLst>
            <a:gd name="adj" fmla="val 2445"/>
          </a:avLst>
        </a:prstGeom>
        <a:noFill/>
        <a:ln>
          <a:solidFill>
            <a:schemeClr val="tx2">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19050</xdr:colOff>
      <xdr:row>73</xdr:row>
      <xdr:rowOff>190500</xdr:rowOff>
    </xdr:from>
    <xdr:to>
      <xdr:col>8</xdr:col>
      <xdr:colOff>704850</xdr:colOff>
      <xdr:row>95</xdr:row>
      <xdr:rowOff>50800</xdr:rowOff>
    </xdr:to>
    <xdr:sp macro="" textlink="">
      <xdr:nvSpPr>
        <xdr:cNvPr id="5" name="TextBox 4">
          <a:extLst>
            <a:ext uri="{FF2B5EF4-FFF2-40B4-BE49-F238E27FC236}">
              <a16:creationId xmlns:a16="http://schemas.microsoft.com/office/drawing/2014/main" id="{E64DC207-023A-EE77-A723-4C94C2EE7F2C}"/>
            </a:ext>
          </a:extLst>
        </xdr:cNvPr>
        <xdr:cNvSpPr txBox="1"/>
      </xdr:nvSpPr>
      <xdr:spPr>
        <a:xfrm>
          <a:off x="158750" y="18364200"/>
          <a:ext cx="6870700" cy="433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COMPARISONS ARE USEFUL IN CONDITIONAL LOGIC FORMULAS SUCH AS AN </a:t>
          </a:r>
          <a:r>
            <a:rPr lang="en-US" sz="1100" b="1"/>
            <a:t>=IF</a:t>
          </a:r>
          <a:r>
            <a:rPr lang="en-US" sz="1100"/>
            <a:t> FUNCTION. </a:t>
          </a:r>
        </a:p>
        <a:p>
          <a:endParaRPr lang="en-US" sz="1100"/>
        </a:p>
        <a:p>
          <a:r>
            <a:rPr lang="en-US" sz="1100"/>
            <a:t>FUNCTIONS LIKE THE =IF() FUNCTION HAVE PARAMETERS INSIDE PARENTHESIS SEPARATED BY COMMAS. </a:t>
          </a:r>
        </a:p>
        <a:p>
          <a:endParaRPr lang="en-US" sz="1100"/>
        </a:p>
        <a:p>
          <a:r>
            <a:rPr lang="en-US" sz="1100"/>
            <a:t>THE =IF() FUNCTION HAS 3 PARAMETERS, </a:t>
          </a:r>
          <a:r>
            <a:rPr lang="en-US" sz="1100" b="1"/>
            <a:t>A CONDITION </a:t>
          </a:r>
          <a:r>
            <a:rPr lang="en-US" sz="1100"/>
            <a:t>OR COMPARISON, AN IF </a:t>
          </a:r>
          <a:r>
            <a:rPr lang="en-US" sz="1100" b="1">
              <a:solidFill>
                <a:schemeClr val="accent6">
                  <a:lumMod val="75000"/>
                </a:schemeClr>
              </a:solidFill>
            </a:rPr>
            <a:t>TRUE VALUE</a:t>
          </a:r>
          <a:r>
            <a:rPr lang="en-US" sz="1100"/>
            <a:t>, AND AN IF </a:t>
          </a:r>
          <a:r>
            <a:rPr lang="en-US" sz="1100" b="1">
              <a:solidFill>
                <a:srgbClr val="FFC000"/>
              </a:solidFill>
            </a:rPr>
            <a:t>FALSE VALUE</a:t>
          </a:r>
          <a:r>
            <a:rPr lang="en-US" sz="1100"/>
            <a:t>. =IF(</a:t>
          </a:r>
          <a:r>
            <a:rPr lang="en-US" sz="1100" b="1"/>
            <a:t>COMPARISON</a:t>
          </a:r>
          <a:r>
            <a:rPr lang="en-US" sz="1100"/>
            <a:t>, </a:t>
          </a:r>
          <a:r>
            <a:rPr lang="en-US" sz="1100" b="1">
              <a:solidFill>
                <a:schemeClr val="accent6">
                  <a:lumMod val="75000"/>
                </a:schemeClr>
              </a:solidFill>
            </a:rPr>
            <a:t>DO THIS IF TRUE</a:t>
          </a:r>
          <a:r>
            <a:rPr lang="en-US" sz="1100"/>
            <a:t>, </a:t>
          </a:r>
          <a:r>
            <a:rPr lang="en-US" sz="1100" b="1">
              <a:solidFill>
                <a:srgbClr val="FFC000"/>
              </a:solidFill>
            </a:rPr>
            <a:t>DO THIS IF FALSE</a:t>
          </a:r>
          <a:r>
            <a:rPr lang="en-US" sz="1100"/>
            <a:t>) OUR FORMULA IS =IF(</a:t>
          </a:r>
          <a:r>
            <a:rPr lang="en-US" sz="1100" b="1">
              <a:solidFill>
                <a:schemeClr val="tx1"/>
              </a:solidFill>
            </a:rPr>
            <a:t>E52&lt;=0</a:t>
          </a:r>
          <a:r>
            <a:rPr lang="en-US" sz="1100"/>
            <a:t>,</a:t>
          </a:r>
          <a:r>
            <a:rPr lang="en-US" sz="1100" b="1">
              <a:solidFill>
                <a:schemeClr val="accent6">
                  <a:lumMod val="75000"/>
                </a:schemeClr>
              </a:solidFill>
            </a:rPr>
            <a:t>"OUT"</a:t>
          </a:r>
          <a:r>
            <a:rPr lang="en-US" sz="1100"/>
            <a:t>, </a:t>
          </a:r>
          <a:r>
            <a:rPr lang="en-US" sz="1100" b="1">
              <a:solidFill>
                <a:srgbClr val="FFC000"/>
              </a:solidFill>
            </a:rPr>
            <a:t>"IN STOCK"</a:t>
          </a:r>
          <a:r>
            <a:rPr lang="en-US" sz="1100"/>
            <a:t>)</a:t>
          </a:r>
        </a:p>
        <a:p>
          <a:endParaRPr lang="en-US" sz="1100"/>
        </a:p>
        <a:p>
          <a:r>
            <a:rPr lang="en-US" sz="1100"/>
            <a:t>SO IN OUR EXAMPLE IF "ONHAND" IS LESS THAN OR EQUAL TO 0 THEN RETURN THE TEXT "OUT", IF THAT COMPARISON IS FALSE THEN RETURN THE TEXT "IN STOCK". YOU'LL NOTICE THAT TEXT VALUES ARE ALWAYS IN DOUBLE-QUOTES. </a:t>
          </a:r>
        </a:p>
        <a:p>
          <a:endParaRPr lang="en-US" sz="1100"/>
        </a:p>
        <a:p>
          <a:r>
            <a:rPr lang="en-US" sz="1100"/>
            <a:t>IF YOU WANTED TO RETURN A NUMERICAL VALUE OR A TEXT VALUE THAT EXISTS IN ANOTHER CELL YOU CAN SIMPLY TYPE THE VALUE OR THE CELL REFERENCE. (SEE THE EXAMPLE IN THE ALT STATUS COLUMN. </a:t>
          </a:r>
        </a:p>
        <a:p>
          <a:endParaRPr lang="en-US" sz="1100"/>
        </a:p>
        <a:p>
          <a:pPr lvl="0"/>
          <a:r>
            <a:rPr lang="en-US" sz="1100" b="1">
              <a:solidFill>
                <a:schemeClr val="dk1"/>
              </a:solidFill>
              <a:effectLst/>
              <a:latin typeface="+mn-lt"/>
              <a:ea typeface="+mn-ea"/>
              <a:cs typeface="+mn-cs"/>
            </a:rPr>
            <a:t>OTHER CONDITIONAL FORMULAS</a:t>
          </a:r>
          <a:endParaRPr lang="en-US" sz="1100">
            <a:solidFill>
              <a:schemeClr val="dk1"/>
            </a:solidFill>
            <a:effectLst/>
            <a:latin typeface="+mn-lt"/>
            <a:ea typeface="+mn-ea"/>
            <a:cs typeface="+mn-cs"/>
          </a:endParaRPr>
        </a:p>
        <a:p>
          <a:pPr lvl="1"/>
          <a:r>
            <a:rPr lang="en-US" sz="1100" b="1">
              <a:solidFill>
                <a:schemeClr val="dk1"/>
              </a:solidFill>
              <a:effectLst/>
              <a:latin typeface="+mn-lt"/>
              <a:ea typeface="+mn-ea"/>
              <a:cs typeface="+mn-cs"/>
            </a:rPr>
            <a:t>IFS</a:t>
          </a:r>
          <a:r>
            <a:rPr lang="en-US" sz="1100">
              <a:solidFill>
                <a:schemeClr val="dk1"/>
              </a:solidFill>
              <a:effectLst/>
              <a:latin typeface="+mn-lt"/>
              <a:ea typeface="+mn-ea"/>
              <a:cs typeface="+mn-cs"/>
            </a:rPr>
            <a:t> -- SAME AS IF WITH MULTIPLE CRITERIA - IFS(A=A, TRUEVALUE, B=B, TRUEVALUE...)</a:t>
          </a:r>
        </a:p>
        <a:p>
          <a:pPr lvl="1"/>
          <a:r>
            <a:rPr lang="en-US" sz="1100" b="1">
              <a:solidFill>
                <a:schemeClr val="dk1"/>
              </a:solidFill>
              <a:effectLst/>
              <a:latin typeface="+mn-lt"/>
              <a:ea typeface="+mn-ea"/>
              <a:cs typeface="+mn-cs"/>
            </a:rPr>
            <a:t>SUMIF</a:t>
          </a:r>
          <a:r>
            <a:rPr lang="en-US" sz="1100">
              <a:solidFill>
                <a:schemeClr val="dk1"/>
              </a:solidFill>
              <a:effectLst/>
              <a:latin typeface="+mn-lt"/>
              <a:ea typeface="+mn-ea"/>
              <a:cs typeface="+mn-cs"/>
            </a:rPr>
            <a:t> -- SAME AS SUM BUT ONLY IF THE CRITERIA IS MET</a:t>
          </a:r>
        </a:p>
        <a:p>
          <a:pPr lvl="1"/>
          <a:r>
            <a:rPr lang="en-US" sz="1100" b="1">
              <a:solidFill>
                <a:schemeClr val="dk1"/>
              </a:solidFill>
              <a:effectLst/>
              <a:latin typeface="+mn-lt"/>
              <a:ea typeface="+mn-ea"/>
              <a:cs typeface="+mn-cs"/>
            </a:rPr>
            <a:t>SUMIFS</a:t>
          </a:r>
          <a:r>
            <a:rPr lang="en-US" sz="1100">
              <a:solidFill>
                <a:schemeClr val="dk1"/>
              </a:solidFill>
              <a:effectLst/>
              <a:latin typeface="+mn-lt"/>
              <a:ea typeface="+mn-ea"/>
              <a:cs typeface="+mn-cs"/>
            </a:rPr>
            <a:t> -- SAME AS SUMIF BUT MULTIPLE CRITERIA</a:t>
          </a:r>
        </a:p>
        <a:p>
          <a:pPr lvl="1"/>
          <a:r>
            <a:rPr lang="en-US" sz="1100" b="1">
              <a:solidFill>
                <a:schemeClr val="dk1"/>
              </a:solidFill>
              <a:effectLst/>
              <a:latin typeface="+mn-lt"/>
              <a:ea typeface="+mn-ea"/>
              <a:cs typeface="+mn-cs"/>
            </a:rPr>
            <a:t>COUNTIF</a:t>
          </a:r>
          <a:r>
            <a:rPr lang="en-US" sz="1100">
              <a:solidFill>
                <a:schemeClr val="dk1"/>
              </a:solidFill>
              <a:effectLst/>
              <a:latin typeface="+mn-lt"/>
              <a:ea typeface="+mn-ea"/>
              <a:cs typeface="+mn-cs"/>
            </a:rPr>
            <a:t> -- COUNT VALUES IN A ROW OR COLUMN MEETING A CRITERIA</a:t>
          </a:r>
        </a:p>
        <a:p>
          <a:pPr lvl="1"/>
          <a:r>
            <a:rPr lang="en-US" sz="1100" b="1">
              <a:solidFill>
                <a:schemeClr val="dk1"/>
              </a:solidFill>
              <a:effectLst/>
              <a:latin typeface="+mn-lt"/>
              <a:ea typeface="+mn-ea"/>
              <a:cs typeface="+mn-cs"/>
            </a:rPr>
            <a:t>COUNTIFS</a:t>
          </a:r>
          <a:r>
            <a:rPr lang="en-US" sz="1100">
              <a:solidFill>
                <a:schemeClr val="dk1"/>
              </a:solidFill>
              <a:effectLst/>
              <a:latin typeface="+mn-lt"/>
              <a:ea typeface="+mn-ea"/>
              <a:cs typeface="+mn-cs"/>
            </a:rPr>
            <a:t> -- SAME AS COUNTIF BUT MULTIPLE CRITERIA</a:t>
          </a:r>
        </a:p>
        <a:p>
          <a:pPr lvl="1"/>
          <a:r>
            <a:rPr lang="en-US" sz="1100" b="1">
              <a:solidFill>
                <a:schemeClr val="dk1"/>
              </a:solidFill>
              <a:effectLst/>
              <a:latin typeface="+mn-lt"/>
              <a:ea typeface="+mn-ea"/>
              <a:cs typeface="+mn-cs"/>
            </a:rPr>
            <a:t>AVERAGEIF</a:t>
          </a:r>
          <a:r>
            <a:rPr lang="en-US" sz="1100">
              <a:solidFill>
                <a:schemeClr val="dk1"/>
              </a:solidFill>
              <a:effectLst/>
              <a:latin typeface="+mn-lt"/>
              <a:ea typeface="+mn-ea"/>
              <a:cs typeface="+mn-cs"/>
            </a:rPr>
            <a:t> -- SAME AS AVERAGE BUT ONLY IF THE CRITERIA IS MET</a:t>
          </a:r>
        </a:p>
        <a:p>
          <a:pPr lvl="1"/>
          <a:r>
            <a:rPr lang="en-US" sz="1100" b="1">
              <a:solidFill>
                <a:schemeClr val="dk1"/>
              </a:solidFill>
              <a:effectLst/>
              <a:latin typeface="+mn-lt"/>
              <a:ea typeface="+mn-ea"/>
              <a:cs typeface="+mn-cs"/>
            </a:rPr>
            <a:t>AVERAGEIFS</a:t>
          </a:r>
          <a:r>
            <a:rPr lang="en-US" sz="1100">
              <a:solidFill>
                <a:schemeClr val="dk1"/>
              </a:solidFill>
              <a:effectLst/>
              <a:latin typeface="+mn-lt"/>
              <a:ea typeface="+mn-ea"/>
              <a:cs typeface="+mn-cs"/>
            </a:rPr>
            <a:t> -- SAME AS AVERAGEIF BUT MULTIPLE CRITERIA</a:t>
          </a:r>
        </a:p>
        <a:p>
          <a:pPr lvl="1"/>
          <a:r>
            <a:rPr lang="en-US" sz="1100" b="1">
              <a:solidFill>
                <a:schemeClr val="dk1"/>
              </a:solidFill>
              <a:effectLst/>
              <a:latin typeface="+mn-lt"/>
              <a:ea typeface="+mn-ea"/>
              <a:cs typeface="+mn-cs"/>
            </a:rPr>
            <a:t>IFERROR</a:t>
          </a:r>
          <a:r>
            <a:rPr lang="en-US" sz="1100">
              <a:solidFill>
                <a:schemeClr val="dk1"/>
              </a:solidFill>
              <a:effectLst/>
              <a:latin typeface="+mn-lt"/>
              <a:ea typeface="+mn-ea"/>
              <a:cs typeface="+mn-cs"/>
            </a:rPr>
            <a:t> SEVERAL VARIANTS IF ANY ONE OF SEVERAL ERRORS OCCUR PROVIDE THIS VALUE, OFTEN USED IF DIVIDING BY ZERO WILL BE PREVALENT -- =IFERROR(CELL WHERE ERROR WILL OCCUR, 0) SHOW A ZERO INSTEAD OF THE ERROR</a:t>
          </a:r>
        </a:p>
        <a:p>
          <a:endParaRPr lang="en-US" sz="1100"/>
        </a:p>
      </xdr:txBody>
    </xdr:sp>
    <xdr:clientData/>
  </xdr:twoCellAnchor>
  <xdr:twoCellAnchor>
    <xdr:from>
      <xdr:col>5</xdr:col>
      <xdr:colOff>21118</xdr:colOff>
      <xdr:row>64</xdr:row>
      <xdr:rowOff>336550</xdr:rowOff>
    </xdr:from>
    <xdr:to>
      <xdr:col>8</xdr:col>
      <xdr:colOff>25400</xdr:colOff>
      <xdr:row>69</xdr:row>
      <xdr:rowOff>25400</xdr:rowOff>
    </xdr:to>
    <xdr:sp macro="" textlink="">
      <xdr:nvSpPr>
        <xdr:cNvPr id="14" name="Rounded Rectangle 13">
          <a:extLst>
            <a:ext uri="{FF2B5EF4-FFF2-40B4-BE49-F238E27FC236}">
              <a16:creationId xmlns:a16="http://schemas.microsoft.com/office/drawing/2014/main" id="{3436515F-60D9-434A-8E13-9B7518061800}"/>
            </a:ext>
          </a:extLst>
        </xdr:cNvPr>
        <xdr:cNvSpPr/>
      </xdr:nvSpPr>
      <xdr:spPr>
        <a:xfrm>
          <a:off x="3691418" y="16122650"/>
          <a:ext cx="2658582" cy="869950"/>
        </a:xfrm>
        <a:prstGeom prst="roundRect">
          <a:avLst>
            <a:gd name="adj" fmla="val 2445"/>
          </a:avLst>
        </a:prstGeom>
        <a:noFill/>
        <a:ln>
          <a:solidFill>
            <a:schemeClr val="tx2">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85617</xdr:colOff>
      <xdr:row>73</xdr:row>
      <xdr:rowOff>135560</xdr:rowOff>
    </xdr:from>
    <xdr:to>
      <xdr:col>8</xdr:col>
      <xdr:colOff>784832</xdr:colOff>
      <xdr:row>94</xdr:row>
      <xdr:rowOff>146050</xdr:rowOff>
    </xdr:to>
    <xdr:sp macro="" textlink="">
      <xdr:nvSpPr>
        <xdr:cNvPr id="7" name="Rounded Rectangle 6">
          <a:extLst>
            <a:ext uri="{FF2B5EF4-FFF2-40B4-BE49-F238E27FC236}">
              <a16:creationId xmlns:a16="http://schemas.microsoft.com/office/drawing/2014/main" id="{D322FEB8-2FAC-B547-99C3-7F25B1EF1B7E}"/>
            </a:ext>
          </a:extLst>
        </xdr:cNvPr>
        <xdr:cNvSpPr/>
      </xdr:nvSpPr>
      <xdr:spPr>
        <a:xfrm>
          <a:off x="85617" y="18309260"/>
          <a:ext cx="7023815" cy="4277690"/>
        </a:xfrm>
        <a:prstGeom prst="roundRect">
          <a:avLst>
            <a:gd name="adj" fmla="val 3631"/>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25400</xdr:colOff>
      <xdr:row>27</xdr:row>
      <xdr:rowOff>25400</xdr:rowOff>
    </xdr:from>
    <xdr:to>
      <xdr:col>4</xdr:col>
      <xdr:colOff>101600</xdr:colOff>
      <xdr:row>33</xdr:row>
      <xdr:rowOff>0</xdr:rowOff>
    </xdr:to>
    <xdr:sp macro="" textlink="">
      <xdr:nvSpPr>
        <xdr:cNvPr id="15" name="Right Brace 14">
          <a:extLst>
            <a:ext uri="{FF2B5EF4-FFF2-40B4-BE49-F238E27FC236}">
              <a16:creationId xmlns:a16="http://schemas.microsoft.com/office/drawing/2014/main" id="{0739ABC5-F8EA-C950-8BEC-8673739B8F7A}"/>
            </a:ext>
          </a:extLst>
        </xdr:cNvPr>
        <xdr:cNvSpPr/>
      </xdr:nvSpPr>
      <xdr:spPr>
        <a:xfrm>
          <a:off x="2768600" y="6629400"/>
          <a:ext cx="76200" cy="1206500"/>
        </a:xfrm>
        <a:prstGeom prst="righ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0</xdr:col>
      <xdr:colOff>102419</xdr:colOff>
      <xdr:row>34</xdr:row>
      <xdr:rowOff>177526</xdr:rowOff>
    </xdr:from>
    <xdr:to>
      <xdr:col>7</xdr:col>
      <xdr:colOff>805699</xdr:colOff>
      <xdr:row>45</xdr:row>
      <xdr:rowOff>245989</xdr:rowOff>
    </xdr:to>
    <xdr:sp macro="" textlink="">
      <xdr:nvSpPr>
        <xdr:cNvPr id="16" name="TextBox 15">
          <a:extLst>
            <a:ext uri="{FF2B5EF4-FFF2-40B4-BE49-F238E27FC236}">
              <a16:creationId xmlns:a16="http://schemas.microsoft.com/office/drawing/2014/main" id="{E361429A-DB3A-E82F-41EB-3433668E8A13}"/>
            </a:ext>
          </a:extLst>
        </xdr:cNvPr>
        <xdr:cNvSpPr txBox="1"/>
      </xdr:nvSpPr>
      <xdr:spPr>
        <a:xfrm>
          <a:off x="102419" y="8266625"/>
          <a:ext cx="6149406" cy="23338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THE FORMULA TO CALCULATE THE AREA OF A TRIANGLE IS 1/2 OF THE HEIGHT TIMES THE BASE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SO </a:t>
          </a:r>
          <a:r>
            <a:rPr lang="en-US" sz="1100" b="1" i="0" u="none" strike="noStrike">
              <a:solidFill>
                <a:schemeClr val="dk1"/>
              </a:solidFill>
              <a:effectLst/>
              <a:latin typeface="+mn-lt"/>
              <a:ea typeface="+mn-ea"/>
              <a:cs typeface="+mn-cs"/>
            </a:rPr>
            <a:t>(H * B) / 2 </a:t>
          </a:r>
          <a:r>
            <a:rPr lang="en-US" b="1">
              <a:effectLst/>
            </a:rPr>
            <a:t> </a:t>
          </a:r>
          <a:r>
            <a:rPr lang="en-US" b="0">
              <a:effectLst/>
            </a:rPr>
            <a:t>IN</a:t>
          </a:r>
          <a:r>
            <a:rPr lang="en-US" b="0" baseline="0">
              <a:effectLst/>
            </a:rPr>
            <a:t> THE TABLE ABOVE WE HAVE A COLUMN FOR BASE AND HEIGHT, AND WE CAN USE THE FORMULA TO CALCULATE THE AREA -- </a:t>
          </a:r>
          <a:endParaRPr lang="en-US" b="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THERE IS A SUMMARY ROW USING THREE DIFFERENT</a:t>
          </a:r>
          <a:r>
            <a:rPr lang="en-US" sz="1100" b="0" i="0" u="none" strike="noStrike" baseline="0">
              <a:solidFill>
                <a:schemeClr val="dk1"/>
              </a:solidFill>
              <a:effectLst/>
              <a:latin typeface="+mn-lt"/>
              <a:ea typeface="+mn-ea"/>
              <a:cs typeface="+mn-cs"/>
            </a:rPr>
            <a:t> FUNCTIONS SUM, COUNT, AVERAGE.</a:t>
          </a:r>
          <a:r>
            <a:rPr lang="en-US" sz="1100" b="0" i="0" u="none" strike="noStrike">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EACH OF THESE FUNCTIONS HAS ONE PARAMETER IN PARENTHESIS, AND IT’S THE RANGE OF CELLS WE WANT TO INCLUDE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	=SUM(B28:B32), ADDING</a:t>
          </a:r>
          <a:r>
            <a:rPr lang="en-US" sz="1100" b="0" i="0" u="none" strike="noStrike" baseline="0">
              <a:solidFill>
                <a:schemeClr val="dk1"/>
              </a:solidFill>
              <a:effectLst/>
              <a:latin typeface="+mn-lt"/>
              <a:ea typeface="+mn-ea"/>
              <a:cs typeface="+mn-cs"/>
            </a:rPr>
            <a:t> THE BASE COLUMN</a:t>
          </a:r>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	=COUNT(C28:C32), COUNTING THE NUMBER NO</a:t>
          </a:r>
          <a:r>
            <a:rPr lang="en-US" sz="1100" b="0" i="0" u="none" strike="noStrike" baseline="0">
              <a:solidFill>
                <a:schemeClr val="dk1"/>
              </a:solidFill>
              <a:effectLst/>
              <a:latin typeface="+mn-lt"/>
              <a:ea typeface="+mn-ea"/>
              <a:cs typeface="+mn-cs"/>
            </a:rPr>
            <a:t> BLANK VALUES IN THE HEIGHT COLUMN</a:t>
          </a:r>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	=AVERAGE(D28:D32),</a:t>
          </a:r>
          <a:r>
            <a:rPr lang="en-US" sz="1100" b="0" i="0" u="none" strike="noStrike" baseline="0">
              <a:solidFill>
                <a:schemeClr val="dk1"/>
              </a:solidFill>
              <a:effectLst/>
              <a:latin typeface="+mn-lt"/>
              <a:ea typeface="+mn-ea"/>
              <a:cs typeface="+mn-cs"/>
            </a:rPr>
            <a:t> AN AVERAGE OF ALL THE CALCULATED AREAS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=SUM(STARTING CELL OF THE RANGE : ENDING CELL OF THE RANGE) A COLON BETWEEN THE TWO CELLS INDICATES EVERYVALUE IN BETWEEN SHOULD BE INCLUDED IN THE CALCULATION.</a:t>
          </a:r>
          <a:r>
            <a:rPr lang="en-US">
              <a:effectLst/>
            </a:rPr>
            <a:t> </a:t>
          </a:r>
        </a:p>
        <a:p>
          <a:endParaRPr lang="en-US" sz="1100"/>
        </a:p>
      </xdr:txBody>
    </xdr:sp>
    <xdr:clientData/>
  </xdr:twoCellAnchor>
  <xdr:twoCellAnchor>
    <xdr:from>
      <xdr:col>7</xdr:col>
      <xdr:colOff>11442</xdr:colOff>
      <xdr:row>57</xdr:row>
      <xdr:rowOff>171622</xdr:rowOff>
    </xdr:from>
    <xdr:to>
      <xdr:col>9</xdr:col>
      <xdr:colOff>789460</xdr:colOff>
      <xdr:row>60</xdr:row>
      <xdr:rowOff>1</xdr:rowOff>
    </xdr:to>
    <xdr:sp macro="" textlink="">
      <xdr:nvSpPr>
        <xdr:cNvPr id="17" name="Line Callout 1 16">
          <a:extLst>
            <a:ext uri="{FF2B5EF4-FFF2-40B4-BE49-F238E27FC236}">
              <a16:creationId xmlns:a16="http://schemas.microsoft.com/office/drawing/2014/main" id="{3B8542A7-16EC-368D-037A-561F544E4DC6}"/>
            </a:ext>
          </a:extLst>
        </xdr:cNvPr>
        <xdr:cNvSpPr/>
      </xdr:nvSpPr>
      <xdr:spPr>
        <a:xfrm>
          <a:off x="5457568" y="14210271"/>
          <a:ext cx="2477072" cy="429054"/>
        </a:xfrm>
        <a:prstGeom prst="borderCallout1">
          <a:avLst>
            <a:gd name="adj1" fmla="val 50329"/>
            <a:gd name="adj2" fmla="val -2240"/>
            <a:gd name="adj3" fmla="val 118044"/>
            <a:gd name="adj4" fmla="val -37704"/>
          </a:avLst>
        </a:prstGeom>
        <a:solidFill>
          <a:srgbClr val="FFC000"/>
        </a:solidFill>
        <a:ln>
          <a:solidFill>
            <a:schemeClr val="tx2">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chemeClr val="tx1"/>
              </a:solidFill>
            </a:rPr>
            <a:t>THE</a:t>
          </a:r>
          <a:r>
            <a:rPr lang="en-US" sz="1000" baseline="0">
              <a:solidFill>
                <a:schemeClr val="tx1"/>
              </a:solidFill>
            </a:rPr>
            <a:t> FORMATING CHANGES AUTOMATICALLY </a:t>
          </a:r>
          <a:br>
            <a:rPr lang="en-US" sz="1000" baseline="0">
              <a:solidFill>
                <a:schemeClr val="tx1"/>
              </a:solidFill>
            </a:rPr>
          </a:br>
          <a:r>
            <a:rPr lang="en-US" sz="1000" baseline="0">
              <a:solidFill>
                <a:schemeClr val="tx1"/>
              </a:solidFill>
            </a:rPr>
            <a:t>THIS IS CALLED CONDITIONAL FORMATING</a:t>
          </a:r>
          <a:endParaRPr lang="en-US" sz="10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985606</xdr:colOff>
      <xdr:row>9</xdr:row>
      <xdr:rowOff>119414</xdr:rowOff>
    </xdr:from>
    <xdr:to>
      <xdr:col>10</xdr:col>
      <xdr:colOff>16494</xdr:colOff>
      <xdr:row>15</xdr:row>
      <xdr:rowOff>24740</xdr:rowOff>
    </xdr:to>
    <xdr:sp macro="" textlink="">
      <xdr:nvSpPr>
        <xdr:cNvPr id="3" name="Rounded Rectangle 2">
          <a:extLst>
            <a:ext uri="{FF2B5EF4-FFF2-40B4-BE49-F238E27FC236}">
              <a16:creationId xmlns:a16="http://schemas.microsoft.com/office/drawing/2014/main" id="{BD253D3F-7CB8-0F4C-B7E9-DA34CA28A4CA}"/>
            </a:ext>
          </a:extLst>
        </xdr:cNvPr>
        <xdr:cNvSpPr/>
      </xdr:nvSpPr>
      <xdr:spPr>
        <a:xfrm>
          <a:off x="6609892" y="2280063"/>
          <a:ext cx="2560498" cy="1158833"/>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156688</xdr:colOff>
      <xdr:row>40</xdr:row>
      <xdr:rowOff>206168</xdr:rowOff>
    </xdr:from>
    <xdr:to>
      <xdr:col>13</xdr:col>
      <xdr:colOff>57727</xdr:colOff>
      <xdr:row>46</xdr:row>
      <xdr:rowOff>90715</xdr:rowOff>
    </xdr:to>
    <xdr:sp macro="" textlink="">
      <xdr:nvSpPr>
        <xdr:cNvPr id="4" name="TextBox 3">
          <a:extLst>
            <a:ext uri="{FF2B5EF4-FFF2-40B4-BE49-F238E27FC236}">
              <a16:creationId xmlns:a16="http://schemas.microsoft.com/office/drawing/2014/main" id="{94C013EC-5900-D919-744F-6192D1EA6D08}"/>
            </a:ext>
          </a:extLst>
        </xdr:cNvPr>
        <xdr:cNvSpPr txBox="1"/>
      </xdr:nvSpPr>
      <xdr:spPr>
        <a:xfrm>
          <a:off x="7570519" y="9442532"/>
          <a:ext cx="4139870" cy="112156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WRITE A FORMULA THAT</a:t>
          </a:r>
          <a:r>
            <a:rPr lang="en-US" sz="1100" b="1" baseline="0"/>
            <a:t> TESTS IF THEIR AGE IS &gt;= 21 THE RESULT FOR TRUE SHOULD BE "ADULT", OR "MINOR" IF FALSE</a:t>
          </a:r>
        </a:p>
        <a:p>
          <a:endParaRPr lang="en-US" sz="1100" b="1" baseline="0"/>
        </a:p>
        <a:p>
          <a:r>
            <a:rPr lang="en-US" sz="1100" b="1" baseline="0"/>
            <a:t>WRITE ANOTHER FORMULA THAT TESTS IF CHECKING BALANCE IS LESS THAN SAVINGS BALANCE, IF TRUE "SAVE MORE", IF FALSE "GOOD JOB"</a:t>
          </a:r>
        </a:p>
        <a:p>
          <a:endParaRPr lang="en-US" sz="1100"/>
        </a:p>
      </xdr:txBody>
    </xdr:sp>
    <xdr:clientData/>
  </xdr:twoCellAnchor>
  <xdr:twoCellAnchor>
    <xdr:from>
      <xdr:col>6</xdr:col>
      <xdr:colOff>973117</xdr:colOff>
      <xdr:row>3</xdr:row>
      <xdr:rowOff>197922</xdr:rowOff>
    </xdr:from>
    <xdr:to>
      <xdr:col>9</xdr:col>
      <xdr:colOff>1377207</xdr:colOff>
      <xdr:row>8</xdr:row>
      <xdr:rowOff>156688</xdr:rowOff>
    </xdr:to>
    <xdr:sp macro="" textlink="">
      <xdr:nvSpPr>
        <xdr:cNvPr id="5" name="Rounded Rectangle 4">
          <a:extLst>
            <a:ext uri="{FF2B5EF4-FFF2-40B4-BE49-F238E27FC236}">
              <a16:creationId xmlns:a16="http://schemas.microsoft.com/office/drawing/2014/main" id="{6733B959-BD17-ED49-81C1-91278C776F1F}"/>
            </a:ext>
          </a:extLst>
        </xdr:cNvPr>
        <xdr:cNvSpPr/>
      </xdr:nvSpPr>
      <xdr:spPr>
        <a:xfrm>
          <a:off x="6597403" y="890649"/>
          <a:ext cx="2523505" cy="1220520"/>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53438</xdr:colOff>
      <xdr:row>49</xdr:row>
      <xdr:rowOff>185388</xdr:rowOff>
    </xdr:from>
    <xdr:to>
      <xdr:col>13</xdr:col>
      <xdr:colOff>119412</xdr:colOff>
      <xdr:row>53</xdr:row>
      <xdr:rowOff>197923</xdr:rowOff>
    </xdr:to>
    <xdr:sp macro="" textlink="">
      <xdr:nvSpPr>
        <xdr:cNvPr id="7" name="TextBox 6">
          <a:extLst>
            <a:ext uri="{FF2B5EF4-FFF2-40B4-BE49-F238E27FC236}">
              <a16:creationId xmlns:a16="http://schemas.microsoft.com/office/drawing/2014/main" id="{0DEE3093-4A3B-9D4C-95CC-0C930C2148CB}"/>
            </a:ext>
          </a:extLst>
        </xdr:cNvPr>
        <xdr:cNvSpPr txBox="1"/>
      </xdr:nvSpPr>
      <xdr:spPr>
        <a:xfrm>
          <a:off x="7632204" y="11277271"/>
          <a:ext cx="4139870" cy="83721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rgbClr val="FF0000"/>
              </a:solidFill>
            </a:rPr>
            <a:t>BONUS CHALLENGE</a:t>
          </a:r>
        </a:p>
        <a:p>
          <a:r>
            <a:rPr lang="en-US" sz="1100" b="1" baseline="0"/>
            <a:t>WRITE A FORMULA THAT TESTS IF THEIR SAVINGS BALANCE IS AT LEAST 2X THEIR CHECKING BALANCE, "AWESOME" IF TRUE, BLANK IF FALSE. </a:t>
          </a:r>
          <a:r>
            <a:rPr lang="en-US" sz="900" b="1" baseline="0"/>
            <a:t>TO FORCE A BLANK RESULT USE "" (DBL-QUOTE DBL-QUOTE NO SPACE)</a:t>
          </a:r>
          <a:endParaRPr lang="en-US" sz="1100" b="1" baseline="0"/>
        </a:p>
        <a:p>
          <a:endParaRPr lang="en-US" sz="1100"/>
        </a:p>
      </xdr:txBody>
    </xdr:sp>
    <xdr:clientData/>
  </xdr:twoCellAnchor>
  <xdr:twoCellAnchor>
    <xdr:from>
      <xdr:col>9</xdr:col>
      <xdr:colOff>49480</xdr:colOff>
      <xdr:row>49</xdr:row>
      <xdr:rowOff>173183</xdr:rowOff>
    </xdr:from>
    <xdr:to>
      <xdr:col>13</xdr:col>
      <xdr:colOff>131947</xdr:colOff>
      <xdr:row>53</xdr:row>
      <xdr:rowOff>181430</xdr:rowOff>
    </xdr:to>
    <xdr:sp macro="" textlink="">
      <xdr:nvSpPr>
        <xdr:cNvPr id="6" name="Rounded Rectangle 5">
          <a:extLst>
            <a:ext uri="{FF2B5EF4-FFF2-40B4-BE49-F238E27FC236}">
              <a16:creationId xmlns:a16="http://schemas.microsoft.com/office/drawing/2014/main" id="{CAD8EDC2-B88A-6C4A-ABEA-73F7BDBC52AC}"/>
            </a:ext>
          </a:extLst>
        </xdr:cNvPr>
        <xdr:cNvSpPr/>
      </xdr:nvSpPr>
      <xdr:spPr>
        <a:xfrm>
          <a:off x="7628246" y="11265066"/>
          <a:ext cx="4156363" cy="832922"/>
        </a:xfrm>
        <a:prstGeom prst="roundRect">
          <a:avLst>
            <a:gd name="adj" fmla="val 6600"/>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149224</xdr:colOff>
      <xdr:row>40</xdr:row>
      <xdr:rowOff>200025</xdr:rowOff>
    </xdr:from>
    <xdr:to>
      <xdr:col>13</xdr:col>
      <xdr:colOff>60325</xdr:colOff>
      <xdr:row>46</xdr:row>
      <xdr:rowOff>101600</xdr:rowOff>
    </xdr:to>
    <xdr:sp macro="" textlink="">
      <xdr:nvSpPr>
        <xdr:cNvPr id="2" name="Rounded Rectangle 1">
          <a:extLst>
            <a:ext uri="{FF2B5EF4-FFF2-40B4-BE49-F238E27FC236}">
              <a16:creationId xmlns:a16="http://schemas.microsoft.com/office/drawing/2014/main" id="{6DC56F38-9BD8-5540-BCBC-28F436FA2588}"/>
            </a:ext>
          </a:extLst>
        </xdr:cNvPr>
        <xdr:cNvSpPr/>
      </xdr:nvSpPr>
      <xdr:spPr>
        <a:xfrm>
          <a:off x="7731124" y="9598025"/>
          <a:ext cx="4152901" cy="1146175"/>
        </a:xfrm>
        <a:prstGeom prst="roundRect">
          <a:avLst>
            <a:gd name="adj" fmla="val 6600"/>
          </a:avLst>
        </a:prstGeom>
        <a:noFill/>
        <a:ln>
          <a:solidFill>
            <a:schemeClr val="accent1">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1">
    <v>8</v>
    <v>0</v>
  </rv>
  <rv s="1">
    <v>13</v>
    <v>0</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ADA672-64BE-3B4B-953B-6AB664342323}" name="TABLE_EXMPL" displayName="TABLE_EXMPL" ref="J5:Q16" totalsRowCount="1">
  <autoFilter ref="J5:Q15" xr:uid="{44ADA672-64BE-3B4B-953B-6AB664342323}"/>
  <tableColumns count="8">
    <tableColumn id="1" xr3:uid="{5D666149-6058-974C-8A65-91353FF35E9C}" name="Column1" totalsRowLabel="Total"/>
    <tableColumn id="2" xr3:uid="{6BB0E9FE-03E7-2A47-81EA-377D844B6832}" name="COLOR" totalsRowFunction="count" totalsRowDxfId="26"/>
    <tableColumn id="3" xr3:uid="{FCC6C081-FF0E-8F43-8421-02D78B544A15}" name="Column3" totalsRowDxfId="25"/>
    <tableColumn id="4" xr3:uid="{E7ECADE4-5C32-F74C-8FC6-5D26B439EB66}" name="AVERAGE" totalsRowFunction="average" totalsRowDxfId="24"/>
    <tableColumn id="5" xr3:uid="{7D9FDD32-B19F-634B-BE70-D4377D1A8BB6}" name="SUM" totalsRowFunction="sum" totalsRowDxfId="23"/>
    <tableColumn id="7" xr3:uid="{A99C056D-744F-BD4E-A66C-8D00A00E239F}" name="MIN" totalsRowFunction="min" totalsRowDxfId="22"/>
    <tableColumn id="8" xr3:uid="{48496486-F3B6-1B4C-9EE2-B6C24EDA880D}" name="MAX" totalsRowFunction="max" totalsRowDxfId="21"/>
    <tableColumn id="9" xr3:uid="{887165C1-065B-6041-A0D3-FEA4D6535E1C}" name="MIXED" totalsRowFunction="countNums" totalsRowDxfId="2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898638-85CB-B44C-8A1B-A77A3DCA292B}" name="SALESDATA" displayName="SALESDATA" ref="L6:P19" totalsRowCount="1" headerRowDxfId="19" dataDxfId="18">
  <autoFilter ref="L6:P18" xr:uid="{C4898638-85CB-B44C-8A1B-A77A3DCA292B}"/>
  <tableColumns count="5">
    <tableColumn id="1" xr3:uid="{4648FB5E-5799-B347-AC9B-A1E4D5AA2331}" name="MONTHS" totalsRowLabel="Total" dataDxfId="17" totalsRowDxfId="16"/>
    <tableColumn id="2" xr3:uid="{639F9D3A-EB04-CC4E-916B-004D8076DE46}" name="Week 1" totalsRowFunction="average" dataDxfId="15" totalsRowDxfId="14"/>
    <tableColumn id="3" xr3:uid="{B1DA8D58-B3AB-F946-9B7F-B3CD9EC26AF6}" name="Week 2" totalsRowFunction="count" dataDxfId="13" totalsRowDxfId="12"/>
    <tableColumn id="4" xr3:uid="{20C1FD1B-F62F-7547-8C64-49175F31A733}" name="Week 3" totalsRowFunction="max" dataDxfId="11" totalsRowDxfId="10"/>
    <tableColumn id="5" xr3:uid="{48AA7901-EBA9-904E-922E-FEC0F0719EBB}" name="Week 4" totalsRowFunction="sum" dataDxfId="9" totalsRow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ord.cloud.microsoft/" TargetMode="External"/><Relationship Id="rId2" Type="http://schemas.openxmlformats.org/officeDocument/2006/relationships/hyperlink" Target="https://excel.cloud.microsoft/" TargetMode="External"/><Relationship Id="rId1" Type="http://schemas.openxmlformats.org/officeDocument/2006/relationships/hyperlink" Target="https://office.com/" TargetMode="External"/><Relationship Id="rId6" Type="http://schemas.openxmlformats.org/officeDocument/2006/relationships/drawing" Target="../drawings/drawing1.xml"/><Relationship Id="rId5" Type="http://schemas.openxmlformats.org/officeDocument/2006/relationships/hyperlink" Target="https://outlook.office.com/" TargetMode="External"/><Relationship Id="rId4" Type="http://schemas.openxmlformats.org/officeDocument/2006/relationships/hyperlink" Target="https://powerpoint.cloud.microsof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datatables.net/examples/basic_init/zero_configuration.html"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youtube.com/@ExcelCampus" TargetMode="External"/><Relationship Id="rId3" Type="http://schemas.openxmlformats.org/officeDocument/2006/relationships/hyperlink" Target="https://docs.google.com/spreadsheets/" TargetMode="External"/><Relationship Id="rId7" Type="http://schemas.openxmlformats.org/officeDocument/2006/relationships/hyperlink" Target="https://www.youtube.com/@LeilaGharani" TargetMode="External"/><Relationship Id="rId2" Type="http://schemas.openxmlformats.org/officeDocument/2006/relationships/hyperlink" Target="https://www.libreoffice.org/" TargetMode="External"/><Relationship Id="rId1" Type="http://schemas.openxmlformats.org/officeDocument/2006/relationships/hyperlink" Target="https://exceljet.net/" TargetMode="External"/><Relationship Id="rId6" Type="http://schemas.openxmlformats.org/officeDocument/2006/relationships/hyperlink" Target="https://www.youtube.com/@MyOnlineTrainingHub" TargetMode="External"/><Relationship Id="rId5" Type="http://schemas.openxmlformats.org/officeDocument/2006/relationships/hyperlink" Target="https://www.exceldemy.com/" TargetMode="External"/><Relationship Id="rId4" Type="http://schemas.openxmlformats.org/officeDocument/2006/relationships/hyperlink" Target="https://www.office.org/en/openoffice/" TargetMode="External"/><Relationship Id="rId9" Type="http://schemas.openxmlformats.org/officeDocument/2006/relationships/hyperlink" Target="https://exceljet.net/shortcut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excel.cloud.microsof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029F5-3A72-3941-B63D-F71C621E2907}">
  <sheetPr>
    <tabColor rgb="FFFF0000"/>
    <pageSetUpPr fitToPage="1"/>
  </sheetPr>
  <dimension ref="A1:O37"/>
  <sheetViews>
    <sheetView showGridLines="0" tabSelected="1" topLeftCell="A7" zoomScale="130" zoomScaleNormal="130" workbookViewId="0">
      <selection activeCell="M5" sqref="M5:N5"/>
    </sheetView>
  </sheetViews>
  <sheetFormatPr baseColWidth="10" defaultColWidth="11" defaultRowHeight="16"/>
  <cols>
    <col min="1" max="1" width="2.83203125" customWidth="1"/>
    <col min="2" max="2" width="8" customWidth="1"/>
    <col min="3" max="3" width="23.1640625" bestFit="1" customWidth="1"/>
    <col min="12" max="12" width="2.83203125" customWidth="1"/>
  </cols>
  <sheetData>
    <row r="1" spans="1:15" ht="32">
      <c r="A1" s="3"/>
      <c r="B1" s="142" t="s">
        <v>0</v>
      </c>
      <c r="C1" s="4"/>
      <c r="D1" s="4"/>
      <c r="E1" s="4"/>
      <c r="F1" s="4"/>
      <c r="G1" s="4"/>
      <c r="H1" s="4"/>
      <c r="I1" s="4"/>
      <c r="J1" s="4"/>
      <c r="K1" s="4"/>
    </row>
    <row r="2" spans="1:15" ht="24">
      <c r="A2" s="3"/>
      <c r="B2" s="248" t="s">
        <v>1</v>
      </c>
      <c r="C2" s="4"/>
      <c r="D2" s="4"/>
      <c r="E2" s="4"/>
      <c r="F2" s="4"/>
      <c r="G2" s="4"/>
      <c r="H2" s="4"/>
      <c r="I2" s="4"/>
      <c r="J2" s="4"/>
      <c r="K2" s="4"/>
    </row>
    <row r="3" spans="1:15" ht="27" customHeight="1">
      <c r="A3" s="3"/>
      <c r="B3" s="419" t="s">
        <v>2</v>
      </c>
      <c r="C3" s="4"/>
      <c r="D3" s="4"/>
      <c r="E3" s="4"/>
      <c r="F3" s="4"/>
      <c r="G3" s="4"/>
      <c r="H3" s="4"/>
      <c r="I3" s="4"/>
      <c r="J3" s="4"/>
      <c r="K3" s="4"/>
    </row>
    <row r="5" spans="1:15">
      <c r="B5" s="213" t="s">
        <v>3</v>
      </c>
      <c r="C5" s="255" t="s">
        <v>4</v>
      </c>
      <c r="D5" s="255" t="s">
        <v>5</v>
      </c>
      <c r="E5" s="255"/>
      <c r="F5" s="255"/>
      <c r="G5" s="255"/>
      <c r="H5" s="255"/>
      <c r="I5" s="255"/>
      <c r="J5" s="255"/>
      <c r="K5" s="256" t="s">
        <v>6</v>
      </c>
      <c r="M5" s="511">
        <v>46126</v>
      </c>
      <c r="N5" s="511">
        <v>46133</v>
      </c>
    </row>
    <row r="6" spans="1:15" ht="22">
      <c r="B6" s="257">
        <v>1</v>
      </c>
      <c r="C6" s="394" t="s">
        <v>7</v>
      </c>
      <c r="D6" s="258" t="s">
        <v>8</v>
      </c>
      <c r="E6" s="258"/>
      <c r="F6" s="258"/>
      <c r="G6" s="258"/>
      <c r="H6" s="258"/>
      <c r="I6" s="258"/>
      <c r="J6" s="258"/>
      <c r="K6" s="485" t="s">
        <v>9</v>
      </c>
      <c r="M6" s="5" t="b">
        <v>1</v>
      </c>
      <c r="N6" s="5" t="b">
        <v>0</v>
      </c>
    </row>
    <row r="7" spans="1:15" ht="22">
      <c r="B7" s="259"/>
      <c r="C7" s="482" t="s">
        <v>10</v>
      </c>
      <c r="D7" t="s">
        <v>11</v>
      </c>
      <c r="K7" s="486"/>
      <c r="M7" s="5" t="b">
        <v>1</v>
      </c>
      <c r="N7" s="5" t="b">
        <v>0</v>
      </c>
    </row>
    <row r="8" spans="1:15" ht="22">
      <c r="B8" s="259"/>
      <c r="C8" s="482" t="s">
        <v>12</v>
      </c>
      <c r="D8" t="s">
        <v>13</v>
      </c>
      <c r="K8" s="486"/>
      <c r="M8" s="5" t="b">
        <v>1</v>
      </c>
      <c r="N8" s="5" t="b">
        <v>0</v>
      </c>
    </row>
    <row r="9" spans="1:15" ht="22">
      <c r="B9" s="259"/>
      <c r="C9" s="482" t="s">
        <v>14</v>
      </c>
      <c r="D9" t="s">
        <v>15</v>
      </c>
      <c r="K9" s="486"/>
      <c r="M9" s="5" t="b">
        <v>1</v>
      </c>
      <c r="N9" s="5" t="b">
        <v>0</v>
      </c>
    </row>
    <row r="10" spans="1:15" ht="22">
      <c r="B10" s="259"/>
      <c r="C10" s="482" t="s">
        <v>16</v>
      </c>
      <c r="D10" t="s">
        <v>17</v>
      </c>
      <c r="K10" s="486"/>
      <c r="M10" s="5" t="b">
        <v>1</v>
      </c>
      <c r="N10" s="5" t="b">
        <v>0</v>
      </c>
    </row>
    <row r="11" spans="1:15" ht="24" customHeight="1">
      <c r="B11" s="260"/>
      <c r="C11" s="483" t="s">
        <v>18</v>
      </c>
      <c r="D11" s="156" t="s">
        <v>19</v>
      </c>
      <c r="E11" s="156"/>
      <c r="F11" s="156"/>
      <c r="G11" s="156"/>
      <c r="H11" s="156"/>
      <c r="I11" s="156"/>
      <c r="J11" s="156"/>
      <c r="K11" s="487"/>
      <c r="M11" s="5" t="b">
        <v>1</v>
      </c>
      <c r="N11" s="5" t="b">
        <v>0</v>
      </c>
      <c r="O11" s="418"/>
    </row>
    <row r="12" spans="1:15" ht="22">
      <c r="B12" s="245"/>
      <c r="C12" s="10"/>
      <c r="K12" s="274"/>
    </row>
    <row r="13" spans="1:15" ht="22">
      <c r="B13" s="261">
        <v>2</v>
      </c>
      <c r="C13" s="394" t="s">
        <v>20</v>
      </c>
      <c r="D13" s="258" t="s">
        <v>21</v>
      </c>
      <c r="E13" s="258"/>
      <c r="F13" s="258"/>
      <c r="G13" s="258"/>
      <c r="H13" s="258"/>
      <c r="I13" s="258"/>
      <c r="J13" s="258"/>
      <c r="K13" s="485" t="s">
        <v>22</v>
      </c>
      <c r="M13" s="5" t="b">
        <v>1</v>
      </c>
      <c r="N13" s="5" t="b">
        <v>0</v>
      </c>
    </row>
    <row r="14" spans="1:15" ht="22">
      <c r="B14" s="262"/>
      <c r="C14" s="482" t="s">
        <v>23</v>
      </c>
      <c r="D14" t="s">
        <v>24</v>
      </c>
      <c r="K14" s="486"/>
      <c r="M14" s="5" t="b">
        <v>1</v>
      </c>
      <c r="N14" s="5" t="b">
        <v>0</v>
      </c>
    </row>
    <row r="15" spans="1:15" ht="22">
      <c r="B15" s="262"/>
      <c r="C15" s="482" t="s">
        <v>25</v>
      </c>
      <c r="D15" t="s">
        <v>26</v>
      </c>
      <c r="K15" s="486"/>
      <c r="M15" s="5" t="b">
        <v>1</v>
      </c>
      <c r="N15" s="5" t="b">
        <v>0</v>
      </c>
    </row>
    <row r="16" spans="1:15" ht="22">
      <c r="B16" s="263"/>
      <c r="C16" s="275"/>
      <c r="D16" s="156" t="s">
        <v>27</v>
      </c>
      <c r="E16" s="156"/>
      <c r="F16" s="156"/>
      <c r="G16" s="156"/>
      <c r="H16" s="156"/>
      <c r="I16" s="156"/>
      <c r="J16" s="156"/>
      <c r="K16" s="487"/>
      <c r="M16" s="5" t="b">
        <v>1</v>
      </c>
      <c r="N16" s="5" t="b">
        <v>0</v>
      </c>
    </row>
    <row r="17" spans="2:14" ht="22">
      <c r="B17" s="245"/>
      <c r="C17" s="10"/>
      <c r="K17" s="274"/>
    </row>
    <row r="18" spans="2:14" ht="22">
      <c r="B18" s="264">
        <v>3</v>
      </c>
      <c r="C18" s="394" t="s">
        <v>28</v>
      </c>
      <c r="D18" s="258" t="s">
        <v>29</v>
      </c>
      <c r="E18" s="258"/>
      <c r="F18" s="258"/>
      <c r="G18" s="258"/>
      <c r="H18" s="258"/>
      <c r="I18" s="258"/>
      <c r="J18" s="258"/>
      <c r="K18" s="485" t="s">
        <v>30</v>
      </c>
      <c r="M18" s="5" t="b">
        <v>0</v>
      </c>
      <c r="N18" s="5" t="b">
        <v>1</v>
      </c>
    </row>
    <row r="19" spans="2:14" ht="22">
      <c r="B19" s="265"/>
      <c r="C19" s="275"/>
      <c r="D19" s="156" t="s">
        <v>31</v>
      </c>
      <c r="E19" s="156"/>
      <c r="F19" s="156"/>
      <c r="G19" s="156"/>
      <c r="H19" s="156"/>
      <c r="I19" s="156"/>
      <c r="J19" s="156"/>
      <c r="K19" s="486"/>
      <c r="M19" s="5" t="b">
        <v>0</v>
      </c>
      <c r="N19" s="5" t="b">
        <v>1</v>
      </c>
    </row>
    <row r="20" spans="2:14" ht="22">
      <c r="B20" s="245"/>
      <c r="C20" s="10"/>
      <c r="K20" s="486"/>
    </row>
    <row r="21" spans="2:14" ht="22">
      <c r="B21" s="266">
        <v>4</v>
      </c>
      <c r="C21" s="484" t="s">
        <v>32</v>
      </c>
      <c r="D21" s="267" t="s">
        <v>33</v>
      </c>
      <c r="E21" s="267"/>
      <c r="F21" s="267"/>
      <c r="G21" s="267"/>
      <c r="H21" s="267"/>
      <c r="I21" s="267"/>
      <c r="J21" s="267"/>
      <c r="K21" s="486"/>
      <c r="M21" s="5" t="b">
        <v>1</v>
      </c>
      <c r="N21" s="5" t="b">
        <v>0</v>
      </c>
    </row>
    <row r="22" spans="2:14" ht="22">
      <c r="B22" s="245"/>
      <c r="C22" s="10"/>
      <c r="K22" s="486"/>
    </row>
    <row r="23" spans="2:14" ht="22">
      <c r="B23" s="268">
        <v>5</v>
      </c>
      <c r="C23" s="394" t="s">
        <v>34</v>
      </c>
      <c r="D23" s="258" t="s">
        <v>35</v>
      </c>
      <c r="E23" s="258"/>
      <c r="F23" s="258"/>
      <c r="G23" s="258"/>
      <c r="H23" s="258"/>
      <c r="I23" s="258"/>
      <c r="J23" s="258"/>
      <c r="K23" s="486"/>
      <c r="M23" s="5" t="b">
        <v>0</v>
      </c>
      <c r="N23" s="5" t="b">
        <v>1</v>
      </c>
    </row>
    <row r="24" spans="2:14" ht="22">
      <c r="B24" s="269"/>
      <c r="C24" s="275"/>
      <c r="D24" s="156" t="s">
        <v>36</v>
      </c>
      <c r="E24" s="156"/>
      <c r="F24" s="156"/>
      <c r="G24" s="156"/>
      <c r="H24" s="156"/>
      <c r="I24" s="156"/>
      <c r="J24" s="156"/>
      <c r="K24" s="487"/>
      <c r="M24" s="5" t="b">
        <v>0</v>
      </c>
      <c r="N24" s="5" t="b">
        <v>1</v>
      </c>
    </row>
    <row r="25" spans="2:14" ht="22">
      <c r="B25" s="245"/>
      <c r="C25" s="10"/>
      <c r="K25" s="274"/>
    </row>
    <row r="26" spans="2:14" ht="22">
      <c r="B26" s="270">
        <v>6</v>
      </c>
      <c r="C26" s="394" t="s">
        <v>37</v>
      </c>
      <c r="D26" s="258" t="s">
        <v>38</v>
      </c>
      <c r="E26" s="258"/>
      <c r="F26" s="258"/>
      <c r="G26" s="258"/>
      <c r="H26" s="258"/>
      <c r="I26" s="258"/>
      <c r="J26" s="258"/>
      <c r="K26" s="485" t="s">
        <v>39</v>
      </c>
      <c r="M26" s="5" t="b">
        <v>0</v>
      </c>
      <c r="N26" s="5" t="b">
        <v>1</v>
      </c>
    </row>
    <row r="27" spans="2:14" ht="22">
      <c r="B27" s="271"/>
      <c r="C27" s="275"/>
      <c r="D27" s="156" t="s">
        <v>40</v>
      </c>
      <c r="E27" s="156"/>
      <c r="F27" s="156"/>
      <c r="G27" s="156"/>
      <c r="H27" s="156"/>
      <c r="I27" s="156"/>
      <c r="J27" s="156"/>
      <c r="K27" s="487"/>
      <c r="M27" s="5" t="b">
        <v>0</v>
      </c>
      <c r="N27" s="5" t="b">
        <v>1</v>
      </c>
    </row>
    <row r="28" spans="2:14" ht="22">
      <c r="B28" s="245"/>
      <c r="K28" s="274"/>
    </row>
    <row r="29" spans="2:14" ht="22">
      <c r="B29" s="272">
        <v>7</v>
      </c>
      <c r="C29" s="394" t="s">
        <v>41</v>
      </c>
      <c r="D29" s="258" t="s">
        <v>42</v>
      </c>
      <c r="E29" s="258"/>
      <c r="F29" s="258"/>
      <c r="G29" s="258"/>
      <c r="H29" s="258"/>
      <c r="I29" s="258"/>
      <c r="J29" s="258"/>
      <c r="K29" s="485" t="s">
        <v>9</v>
      </c>
      <c r="M29" s="5" t="b">
        <v>0</v>
      </c>
      <c r="N29" s="5" t="b">
        <v>1</v>
      </c>
    </row>
    <row r="30" spans="2:14" ht="22">
      <c r="B30" s="273"/>
      <c r="C30" s="275"/>
      <c r="D30" s="156" t="s">
        <v>43</v>
      </c>
      <c r="E30" s="156"/>
      <c r="F30" s="156"/>
      <c r="G30" s="156"/>
      <c r="H30" s="156"/>
      <c r="I30" s="156"/>
      <c r="J30" s="156"/>
      <c r="K30" s="487"/>
      <c r="M30" s="5" t="b">
        <v>0</v>
      </c>
      <c r="N30" s="5" t="b">
        <v>1</v>
      </c>
    </row>
    <row r="31" spans="2:14" ht="22">
      <c r="B31" s="245"/>
      <c r="C31" s="10"/>
      <c r="K31" s="473"/>
    </row>
    <row r="32" spans="2:14" ht="22">
      <c r="B32" s="476">
        <v>8</v>
      </c>
      <c r="C32" s="480" t="s">
        <v>44</v>
      </c>
      <c r="D32" s="258" t="s">
        <v>1114</v>
      </c>
      <c r="E32" s="258"/>
      <c r="F32" s="258"/>
      <c r="G32" s="258"/>
      <c r="H32" s="258"/>
      <c r="I32" s="258"/>
      <c r="J32" s="258"/>
      <c r="K32" s="474"/>
      <c r="M32" s="5" t="b">
        <v>0</v>
      </c>
      <c r="N32" s="5" t="b">
        <v>1</v>
      </c>
    </row>
    <row r="33" spans="2:14" ht="22">
      <c r="B33" s="477"/>
      <c r="C33" s="481" t="s">
        <v>1112</v>
      </c>
      <c r="D33" s="156"/>
      <c r="E33" s="156"/>
      <c r="F33" s="156"/>
      <c r="G33" s="156"/>
      <c r="H33" s="156"/>
      <c r="I33" s="156"/>
      <c r="J33" s="156"/>
      <c r="K33" s="475"/>
      <c r="M33" s="5" t="b">
        <v>0</v>
      </c>
      <c r="N33" s="5" t="b">
        <v>1</v>
      </c>
    </row>
    <row r="34" spans="2:14" ht="22">
      <c r="B34" s="478">
        <v>9</v>
      </c>
      <c r="C34" s="479" t="s">
        <v>45</v>
      </c>
      <c r="J34" s="148" t="s">
        <v>46</v>
      </c>
      <c r="K34" s="160" t="s">
        <v>47</v>
      </c>
      <c r="M34" s="5" t="b">
        <v>1</v>
      </c>
      <c r="N34" s="5" t="b">
        <v>0</v>
      </c>
    </row>
    <row r="37" spans="2:14">
      <c r="D37" s="120"/>
    </row>
  </sheetData>
  <mergeCells count="5">
    <mergeCell ref="K6:K11"/>
    <mergeCell ref="K13:K16"/>
    <mergeCell ref="K18:K24"/>
    <mergeCell ref="K26:K27"/>
    <mergeCell ref="K29:K30"/>
  </mergeCells>
  <hyperlinks>
    <hyperlink ref="C34" location="'9. RESOURCES'!A1" display="RESOURCES" xr:uid="{EAA59A48-53A0-A541-89F8-E9AE8D8F9B75}"/>
    <hyperlink ref="C32" location="'8. BONUS STUFF'!A1" display="BONUS STUFF" xr:uid="{A6989368-5C97-DE45-93B7-6D502CB61967}"/>
    <hyperlink ref="C29" location="'7T. WKSUMMARY SKILLS'!A1" display="SUMMARIZING DATA" xr:uid="{7C166CB8-50DF-6048-B2E8-7C9C291B1A1D}"/>
    <hyperlink ref="C26" location="'6. SORT-FILTER'!A1" display="SORTING &amp; FILTERING" xr:uid="{6ED2B179-146F-DE4F-AFB5-2565C5A35AEC}"/>
    <hyperlink ref="C23" location="'5. RANGES TABLES'!A1" display="RANGES &amp; TABLES" xr:uid="{62C3549A-D93D-3E42-A892-A4744DD2D098}"/>
    <hyperlink ref="C21" location="'4. DATES'!A1" display="DATES" xr:uid="{EB48681A-1DA9-CD42-AF0A-E0F17322B703}"/>
    <hyperlink ref="C18" location="'3. FORMATTING'!A1" display="FORMATTING" xr:uid="{43F00C37-C0DA-B94E-A3DD-DD5F0530C849}"/>
    <hyperlink ref="C13" location="'2. REFERENCES'!A1" display="REFERENCES" xr:uid="{FDD3F888-5A90-4445-9686-3AA323D7D375}"/>
    <hyperlink ref="C14" location="'2. FORMULAS'!A1" display="FORMULAS" xr:uid="{2A2166EC-2FED-8E49-861F-9DFAA6EB5C44}"/>
    <hyperlink ref="C15" location="'2. BASIC MATH'!A1" display="BASIC MATH" xr:uid="{A6EC79C5-E4EF-3946-97B7-B911B318FF9B}"/>
    <hyperlink ref="C6" location="'1. GET EXCEL'!A1" display="GET EXCEL" xr:uid="{B84E251F-F65E-BB4C-A60E-3319451334A0}"/>
    <hyperlink ref="C8" location="'1. STRUCTURE'!A1" display="STRUCTURE" xr:uid="{07F3A2CE-F167-634B-B640-231E2C2E7931}"/>
    <hyperlink ref="C9" location="'1. SYMBOLS'!A1" display="SYMBOLS" xr:uid="{E809A157-99A7-F84D-92DA-3B7A3102184D}"/>
    <hyperlink ref="C10" location="'1. ERRORS'!A1" display="HANDLING ERRORS" xr:uid="{D8FA5B76-8AEC-9542-9283-C18F2DC4A07D}"/>
    <hyperlink ref="C7" location="'1..INTERFACE'!A1" display="INTERFACE" xr:uid="{331E8840-B03E-6840-BB75-40EA1A08D60C}"/>
    <hyperlink ref="C33" location="'8.COMMON CALCU'!A1" display="COMMON CALCULATIONS" xr:uid="{C12A2F86-EDC5-1B4F-86D7-E8EF9D0E1D25}"/>
    <hyperlink ref="C11" location="'1. DATA ENTRY'!A1" display="DATA ENTRY" xr:uid="{76A9F8A3-3FA9-C446-A67D-42CFF671F89F}"/>
  </hyperlinks>
  <pageMargins left="0.25" right="0.25" top="0.75" bottom="0.75" header="0.3" footer="0.3"/>
  <pageSetup scale="84"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3E2F-61F0-5F4D-8011-84FA1D9838DB}">
  <sheetPr>
    <tabColor theme="3" tint="0.749992370372631"/>
    <pageSetUpPr fitToPage="1"/>
  </sheetPr>
  <dimension ref="A1:T89"/>
  <sheetViews>
    <sheetView showGridLines="0" zoomScale="222" zoomScaleNormal="222" workbookViewId="0">
      <pane ySplit="3" topLeftCell="A64" activePane="bottomLeft" state="frozen"/>
      <selection activeCell="H23" sqref="H23"/>
      <selection pane="bottomLeft" activeCell="B1" sqref="B1"/>
    </sheetView>
  </sheetViews>
  <sheetFormatPr baseColWidth="10" defaultColWidth="11" defaultRowHeight="16"/>
  <cols>
    <col min="1" max="1" width="2.83203125" customWidth="1"/>
    <col min="2" max="2" width="11" customWidth="1"/>
    <col min="4" max="4" width="12.33203125" customWidth="1"/>
    <col min="5" max="5" width="12.1640625" customWidth="1"/>
    <col min="7" max="7" width="12.5" customWidth="1"/>
    <col min="8" max="8" width="11.5" customWidth="1"/>
    <col min="11" max="11" width="9.1640625" customWidth="1"/>
    <col min="12" max="12" width="6.6640625" customWidth="1"/>
    <col min="13" max="13" width="6.33203125" customWidth="1"/>
    <col min="17" max="17" width="2.6640625" customWidth="1"/>
  </cols>
  <sheetData>
    <row r="1" spans="1:14" ht="32">
      <c r="A1" s="3"/>
      <c r="B1" s="142" t="s">
        <v>349</v>
      </c>
      <c r="C1" s="4"/>
      <c r="D1" s="4"/>
      <c r="E1" s="4"/>
      <c r="F1" s="4"/>
      <c r="G1" s="4"/>
      <c r="H1" s="4"/>
      <c r="I1" s="4"/>
      <c r="J1" s="4"/>
      <c r="K1" s="4"/>
    </row>
    <row r="2" spans="1:14" ht="24">
      <c r="A2" s="3"/>
      <c r="B2" s="248" t="s">
        <v>350</v>
      </c>
      <c r="C2" s="4"/>
      <c r="D2" s="4"/>
      <c r="E2" s="4"/>
      <c r="F2" s="4"/>
      <c r="G2" s="4"/>
      <c r="H2" s="4"/>
      <c r="I2" s="4"/>
      <c r="J2" s="4"/>
      <c r="K2" s="4"/>
      <c r="L2" s="6"/>
      <c r="M2" s="6"/>
      <c r="N2" s="6"/>
    </row>
    <row r="3" spans="1:14" ht="29">
      <c r="A3" s="3"/>
      <c r="B3" s="435" t="s">
        <v>2</v>
      </c>
      <c r="C3" s="4"/>
      <c r="D3" s="4"/>
      <c r="E3" s="4"/>
      <c r="F3" s="4"/>
      <c r="G3" s="4"/>
      <c r="H3" s="4"/>
      <c r="I3" s="4"/>
      <c r="J3" s="4"/>
      <c r="K3" s="4"/>
      <c r="L3" s="6"/>
      <c r="M3" s="6"/>
      <c r="N3" s="6"/>
    </row>
    <row r="4" spans="1:14">
      <c r="L4" s="6"/>
      <c r="M4" s="6"/>
      <c r="N4" s="6"/>
    </row>
    <row r="5" spans="1:14">
      <c r="B5" t="s">
        <v>351</v>
      </c>
      <c r="L5" s="6"/>
      <c r="M5" s="6"/>
      <c r="N5" s="6"/>
    </row>
    <row r="6" spans="1:14">
      <c r="B6" t="s">
        <v>352</v>
      </c>
      <c r="L6" s="6"/>
      <c r="M6" s="6"/>
      <c r="N6" s="6"/>
    </row>
    <row r="7" spans="1:14">
      <c r="B7" t="s">
        <v>353</v>
      </c>
      <c r="L7" s="6"/>
      <c r="M7" s="6"/>
      <c r="N7" s="6"/>
    </row>
    <row r="8" spans="1:14">
      <c r="B8" t="s">
        <v>354</v>
      </c>
      <c r="L8" s="6"/>
      <c r="M8" s="6"/>
      <c r="N8" s="6"/>
    </row>
    <row r="9" spans="1:14">
      <c r="B9" t="s">
        <v>355</v>
      </c>
      <c r="L9" s="6"/>
      <c r="M9" s="6"/>
      <c r="N9" s="6"/>
    </row>
    <row r="10" spans="1:14">
      <c r="B10" t="s">
        <v>356</v>
      </c>
      <c r="L10" s="6"/>
      <c r="M10" s="6"/>
      <c r="N10" s="6"/>
    </row>
    <row r="11" spans="1:14" ht="29" customHeight="1">
      <c r="B11" s="10" t="s">
        <v>357</v>
      </c>
      <c r="L11" s="6"/>
      <c r="M11" s="6"/>
      <c r="N11" s="6"/>
    </row>
    <row r="12" spans="1:14">
      <c r="B12" t="s">
        <v>358</v>
      </c>
      <c r="L12" s="6"/>
      <c r="M12" s="6"/>
      <c r="N12" s="6"/>
    </row>
    <row r="13" spans="1:14">
      <c r="B13" t="s">
        <v>359</v>
      </c>
      <c r="L13" s="6"/>
      <c r="M13" s="6"/>
      <c r="N13" s="6"/>
    </row>
    <row r="14" spans="1:14" ht="11" customHeight="1"/>
    <row r="15" spans="1:14" ht="24">
      <c r="B15" s="67" t="s">
        <v>360</v>
      </c>
      <c r="D15" s="242" t="s">
        <v>361</v>
      </c>
    </row>
    <row r="16" spans="1:14" ht="24">
      <c r="B16" s="73" t="s">
        <v>362</v>
      </c>
      <c r="C16" s="73" t="s">
        <v>363</v>
      </c>
      <c r="D16" s="254">
        <f>B17+C17</f>
        <v>8</v>
      </c>
      <c r="I16" s="243" t="s">
        <v>364</v>
      </c>
      <c r="J16" s="156"/>
    </row>
    <row r="17" spans="2:10" ht="22">
      <c r="B17" s="23">
        <v>3</v>
      </c>
      <c r="C17" s="23">
        <v>5</v>
      </c>
      <c r="H17" s="246" t="s">
        <v>365</v>
      </c>
      <c r="I17" s="244" t="s">
        <v>366</v>
      </c>
    </row>
    <row r="18" spans="2:10" ht="24">
      <c r="D18" s="66" t="s">
        <v>173</v>
      </c>
      <c r="E18" s="66" t="s">
        <v>177</v>
      </c>
      <c r="F18" s="66" t="s">
        <v>166</v>
      </c>
      <c r="G18" s="66" t="s">
        <v>169</v>
      </c>
      <c r="H18" s="246" t="s">
        <v>367</v>
      </c>
      <c r="I18" s="244" t="s">
        <v>368</v>
      </c>
    </row>
    <row r="19" spans="2:10" ht="19">
      <c r="D19" s="12" t="s">
        <v>369</v>
      </c>
      <c r="E19" s="12" t="s">
        <v>370</v>
      </c>
      <c r="F19" s="12" t="s">
        <v>371</v>
      </c>
      <c r="G19" s="12" t="s">
        <v>372</v>
      </c>
      <c r="H19" s="246" t="s">
        <v>373</v>
      </c>
      <c r="I19" s="244" t="s">
        <v>374</v>
      </c>
    </row>
    <row r="20" spans="2:10" ht="19">
      <c r="C20" s="347" t="s">
        <v>375</v>
      </c>
      <c r="D20" s="341" t="s">
        <v>376</v>
      </c>
      <c r="E20" s="341" t="s">
        <v>377</v>
      </c>
      <c r="F20" s="341" t="s">
        <v>378</v>
      </c>
      <c r="G20" s="342" t="s">
        <v>379</v>
      </c>
      <c r="H20" s="246" t="s">
        <v>380</v>
      </c>
      <c r="I20" s="244" t="s">
        <v>372</v>
      </c>
    </row>
    <row r="21" spans="2:10" ht="19">
      <c r="C21" s="348" t="s">
        <v>375</v>
      </c>
      <c r="D21" s="343" t="s">
        <v>381</v>
      </c>
      <c r="E21" s="343" t="s">
        <v>382</v>
      </c>
      <c r="F21" s="343" t="s">
        <v>383</v>
      </c>
      <c r="G21" s="344" t="s">
        <v>384</v>
      </c>
      <c r="H21" s="246" t="s">
        <v>161</v>
      </c>
      <c r="I21" s="244" t="s">
        <v>369</v>
      </c>
    </row>
    <row r="22" spans="2:10" ht="19">
      <c r="C22" s="348" t="s">
        <v>375</v>
      </c>
      <c r="D22" s="343" t="s">
        <v>991</v>
      </c>
      <c r="E22" s="343" t="s">
        <v>386</v>
      </c>
      <c r="F22" s="343" t="s">
        <v>385</v>
      </c>
      <c r="G22" s="344" t="s">
        <v>387</v>
      </c>
      <c r="H22" s="246" t="s">
        <v>388</v>
      </c>
      <c r="I22" s="244" t="s">
        <v>370</v>
      </c>
    </row>
    <row r="23" spans="2:10" ht="22">
      <c r="C23" s="349" t="s">
        <v>389</v>
      </c>
      <c r="D23" s="345">
        <f>B17+C17</f>
        <v>8</v>
      </c>
      <c r="E23" s="345">
        <f>B17-C17</f>
        <v>-2</v>
      </c>
      <c r="F23" s="345">
        <f>B17*C17</f>
        <v>15</v>
      </c>
      <c r="G23" s="346">
        <f>B17/C17</f>
        <v>0.6</v>
      </c>
      <c r="I23" s="497" t="s">
        <v>390</v>
      </c>
      <c r="J23" s="497"/>
    </row>
    <row r="24" spans="2:10">
      <c r="I24" s="497"/>
      <c r="J24" s="497"/>
    </row>
    <row r="26" spans="2:10" ht="24">
      <c r="B26" s="67" t="s">
        <v>391</v>
      </c>
    </row>
    <row r="27" spans="2:10">
      <c r="B27" s="71" t="s">
        <v>392</v>
      </c>
      <c r="C27" s="71" t="s">
        <v>393</v>
      </c>
      <c r="D27" s="71" t="s">
        <v>394</v>
      </c>
      <c r="E27" s="70" t="s">
        <v>375</v>
      </c>
      <c r="F27" s="229" t="s">
        <v>395</v>
      </c>
      <c r="G27" s="173"/>
    </row>
    <row r="28" spans="2:10">
      <c r="B28" s="8">
        <v>1</v>
      </c>
      <c r="C28" s="8">
        <v>2</v>
      </c>
      <c r="D28" s="74">
        <f>(B28*C28)/2</f>
        <v>1</v>
      </c>
      <c r="E28" s="10"/>
      <c r="F28" s="231" t="s">
        <v>396</v>
      </c>
      <c r="G28" s="77"/>
      <c r="H28" s="77"/>
    </row>
    <row r="29" spans="2:10">
      <c r="B29" s="8">
        <v>2</v>
      </c>
      <c r="C29" s="8">
        <v>3</v>
      </c>
      <c r="D29" s="74">
        <f t="shared" ref="D29:D32" si="0">(B29*C29)/2</f>
        <v>3</v>
      </c>
      <c r="E29" s="70" t="s">
        <v>375</v>
      </c>
      <c r="F29" s="230" t="s">
        <v>397</v>
      </c>
    </row>
    <row r="30" spans="2:10">
      <c r="B30" s="8">
        <v>3</v>
      </c>
      <c r="C30" s="8">
        <v>4</v>
      </c>
      <c r="D30" s="74">
        <f t="shared" si="0"/>
        <v>6</v>
      </c>
      <c r="F30" s="231" t="s">
        <v>398</v>
      </c>
    </row>
    <row r="31" spans="2:10">
      <c r="B31" s="8">
        <v>4</v>
      </c>
      <c r="C31" s="8">
        <v>5</v>
      </c>
      <c r="D31" s="74">
        <f t="shared" si="0"/>
        <v>10</v>
      </c>
    </row>
    <row r="32" spans="2:10" ht="17" thickBot="1">
      <c r="B32" s="78">
        <v>5</v>
      </c>
      <c r="C32" s="78">
        <v>6</v>
      </c>
      <c r="D32" s="74">
        <f t="shared" si="0"/>
        <v>15</v>
      </c>
    </row>
    <row r="33" spans="2:8">
      <c r="B33" s="80">
        <f>SUM(B30:B32)</f>
        <v>12</v>
      </c>
      <c r="C33" s="80">
        <f>COUNT(C28:C32)</f>
        <v>5</v>
      </c>
      <c r="D33" s="81">
        <f>AVERAGE(D28:D32)</f>
        <v>7</v>
      </c>
    </row>
    <row r="34" spans="2:8" ht="17" thickBot="1">
      <c r="B34" s="79" t="s">
        <v>93</v>
      </c>
      <c r="C34" s="79" t="s">
        <v>112</v>
      </c>
      <c r="D34" s="79" t="s">
        <v>92</v>
      </c>
    </row>
    <row r="36" spans="2:8" ht="16" customHeight="1">
      <c r="B36" s="335"/>
      <c r="C36" s="335"/>
      <c r="D36" s="335"/>
      <c r="E36" s="335"/>
      <c r="F36" s="335"/>
      <c r="G36" s="335"/>
      <c r="H36" s="335"/>
    </row>
    <row r="37" spans="2:8">
      <c r="B37" s="335"/>
      <c r="C37" s="335"/>
      <c r="D37" s="335"/>
      <c r="E37" s="335"/>
      <c r="F37" s="335"/>
      <c r="G37" s="335"/>
      <c r="H37" s="335"/>
    </row>
    <row r="38" spans="2:8">
      <c r="B38" s="335"/>
      <c r="C38" s="335"/>
      <c r="D38" s="335"/>
      <c r="E38" s="335"/>
      <c r="F38" s="335"/>
      <c r="G38" s="335"/>
      <c r="H38" s="335"/>
    </row>
    <row r="39" spans="2:8">
      <c r="B39" s="335"/>
      <c r="C39" s="335"/>
      <c r="D39" s="335"/>
      <c r="E39" s="335"/>
      <c r="F39" s="335"/>
      <c r="G39" s="335"/>
      <c r="H39" s="335"/>
    </row>
    <row r="40" spans="2:8">
      <c r="B40" s="335"/>
      <c r="C40" s="335"/>
      <c r="D40" s="335"/>
      <c r="E40" s="335"/>
      <c r="F40" s="335"/>
      <c r="G40" s="335"/>
      <c r="H40" s="335"/>
    </row>
    <row r="41" spans="2:8">
      <c r="B41" s="335"/>
      <c r="C41" s="335"/>
      <c r="D41" s="335"/>
      <c r="E41" s="335"/>
      <c r="F41" s="335"/>
      <c r="G41" s="335"/>
      <c r="H41" s="335"/>
    </row>
    <row r="42" spans="2:8">
      <c r="B42" s="335"/>
      <c r="C42" s="335"/>
      <c r="D42" s="335"/>
      <c r="E42" s="335"/>
      <c r="F42" s="335"/>
      <c r="G42" s="335"/>
      <c r="H42" s="335"/>
    </row>
    <row r="43" spans="2:8">
      <c r="B43" s="335"/>
      <c r="C43" s="335"/>
      <c r="D43" s="335"/>
      <c r="E43" s="335"/>
      <c r="F43" s="335"/>
      <c r="G43" s="335"/>
      <c r="H43" s="335"/>
    </row>
    <row r="44" spans="2:8">
      <c r="B44" s="335"/>
      <c r="C44" s="335"/>
      <c r="D44" s="335"/>
      <c r="E44" s="335"/>
      <c r="F44" s="335"/>
      <c r="G44" s="335"/>
      <c r="H44" s="335"/>
    </row>
    <row r="46" spans="2:8" ht="54" customHeight="1"/>
    <row r="47" spans="2:8" ht="24">
      <c r="B47" s="67" t="s">
        <v>399</v>
      </c>
    </row>
    <row r="48" spans="2:8">
      <c r="B48" s="72" t="s">
        <v>362</v>
      </c>
      <c r="C48" s="72" t="s">
        <v>363</v>
      </c>
      <c r="D48" s="72" t="s">
        <v>400</v>
      </c>
    </row>
    <row r="49" spans="2:18" ht="22">
      <c r="B49" s="23">
        <v>3</v>
      </c>
      <c r="C49" s="23">
        <v>5</v>
      </c>
      <c r="D49" s="23">
        <v>5</v>
      </c>
      <c r="E49" s="62" t="s">
        <v>181</v>
      </c>
      <c r="F49" s="62" t="s">
        <v>185</v>
      </c>
      <c r="G49" s="62" t="s">
        <v>188</v>
      </c>
      <c r="H49" s="62" t="s">
        <v>191</v>
      </c>
      <c r="I49" s="69" t="s">
        <v>194</v>
      </c>
      <c r="J49" s="62" t="s">
        <v>401</v>
      </c>
    </row>
    <row r="50" spans="2:18" ht="47" customHeight="1">
      <c r="C50" s="82"/>
      <c r="E50" s="68" t="s">
        <v>402</v>
      </c>
      <c r="F50" s="68" t="s">
        <v>403</v>
      </c>
      <c r="G50" s="68" t="s">
        <v>404</v>
      </c>
      <c r="H50" s="68" t="s">
        <v>405</v>
      </c>
      <c r="I50" s="68" t="s">
        <v>406</v>
      </c>
      <c r="J50" s="68" t="s">
        <v>407</v>
      </c>
    </row>
    <row r="51" spans="2:18">
      <c r="B51" s="498" t="s">
        <v>408</v>
      </c>
      <c r="C51" s="499"/>
      <c r="D51" s="70" t="s">
        <v>409</v>
      </c>
      <c r="E51" s="64" t="s">
        <v>410</v>
      </c>
      <c r="F51" s="64" t="s">
        <v>411</v>
      </c>
      <c r="G51" s="64" t="s">
        <v>412</v>
      </c>
      <c r="H51" s="64" t="s">
        <v>413</v>
      </c>
      <c r="I51" s="64" t="s">
        <v>414</v>
      </c>
      <c r="J51" s="64" t="s">
        <v>415</v>
      </c>
    </row>
    <row r="52" spans="2:18">
      <c r="B52" s="500"/>
      <c r="C52" s="501"/>
      <c r="D52" s="70" t="s">
        <v>409</v>
      </c>
      <c r="E52" s="64" t="s">
        <v>416</v>
      </c>
      <c r="F52" s="64" t="s">
        <v>417</v>
      </c>
      <c r="G52" s="64" t="s">
        <v>418</v>
      </c>
      <c r="H52" s="64" t="s">
        <v>419</v>
      </c>
      <c r="I52" s="64" t="s">
        <v>420</v>
      </c>
      <c r="J52" s="64" t="s">
        <v>421</v>
      </c>
    </row>
    <row r="53" spans="2:18">
      <c r="B53" s="502"/>
      <c r="C53" s="503"/>
      <c r="D53" s="70" t="s">
        <v>409</v>
      </c>
      <c r="E53" s="64" t="s">
        <v>422</v>
      </c>
      <c r="F53" s="64" t="s">
        <v>423</v>
      </c>
      <c r="G53" s="64" t="s">
        <v>424</v>
      </c>
      <c r="H53" s="64" t="s">
        <v>425</v>
      </c>
      <c r="I53" s="64" t="s">
        <v>426</v>
      </c>
      <c r="J53" s="64" t="s">
        <v>427</v>
      </c>
    </row>
    <row r="54" spans="2:18" ht="22">
      <c r="B54" s="83"/>
      <c r="C54" s="83"/>
      <c r="D54" s="70" t="s">
        <v>389</v>
      </c>
      <c r="E54" s="62" t="b">
        <f>C49&gt;D49</f>
        <v>0</v>
      </c>
      <c r="F54" s="62" t="b">
        <f>B49&gt;=C49</f>
        <v>0</v>
      </c>
      <c r="G54" s="62" t="b">
        <f>B49&lt;D49</f>
        <v>1</v>
      </c>
      <c r="H54" s="65" t="b">
        <f>B49&lt;=D49</f>
        <v>1</v>
      </c>
      <c r="I54" s="65" t="b">
        <f>C49=D49</f>
        <v>1</v>
      </c>
      <c r="J54" s="65" t="b">
        <f>C49&lt;&gt;D49</f>
        <v>0</v>
      </c>
    </row>
    <row r="57" spans="2:18" ht="24">
      <c r="B57" s="67" t="s">
        <v>428</v>
      </c>
      <c r="F57" s="159" t="s">
        <v>429</v>
      </c>
      <c r="L57" s="489"/>
      <c r="M57" s="489"/>
      <c r="Q57" s="226"/>
    </row>
    <row r="58" spans="2:18" ht="15" customHeight="1">
      <c r="D58" s="77"/>
      <c r="E58" s="75"/>
      <c r="G58" s="77"/>
      <c r="H58" s="77"/>
      <c r="L58" s="490"/>
      <c r="M58" s="490"/>
      <c r="Q58" s="37"/>
      <c r="R58" s="61"/>
    </row>
    <row r="59" spans="2:18">
      <c r="B59" s="332" t="s">
        <v>430</v>
      </c>
      <c r="C59" s="333" t="s">
        <v>431</v>
      </c>
      <c r="D59" s="333" t="s">
        <v>432</v>
      </c>
      <c r="E59" s="76" t="s">
        <v>433</v>
      </c>
      <c r="F59" s="76" t="s">
        <v>434</v>
      </c>
      <c r="G59" s="84"/>
      <c r="H59" s="84"/>
      <c r="I59" s="84"/>
      <c r="L59" s="490"/>
      <c r="M59" s="490"/>
      <c r="Q59" s="37"/>
      <c r="R59" s="61"/>
    </row>
    <row r="60" spans="2:18" ht="17" thickBot="1">
      <c r="B60" s="330" t="s">
        <v>435</v>
      </c>
      <c r="C60" s="331">
        <v>100</v>
      </c>
      <c r="D60" s="331">
        <v>40</v>
      </c>
      <c r="E60" s="6">
        <f>C60-D60</f>
        <v>60</v>
      </c>
      <c r="G60" s="63"/>
      <c r="H60" s="6"/>
      <c r="I60" s="77"/>
      <c r="L60" s="490"/>
      <c r="M60" s="490"/>
      <c r="Q60" s="37"/>
      <c r="R60" s="61"/>
    </row>
    <row r="61" spans="2:18" ht="17" thickBot="1">
      <c r="B61" s="330" t="s">
        <v>436</v>
      </c>
      <c r="C61" s="331">
        <v>100</v>
      </c>
      <c r="D61" s="331">
        <v>28</v>
      </c>
      <c r="E61" s="6">
        <f t="shared" ref="E61:E62" si="1">C61-D61</f>
        <v>72</v>
      </c>
      <c r="F61" s="434" t="str">
        <f>IF(E60&lt;=0,"OUT","IN STOCK")</f>
        <v>IN STOCK</v>
      </c>
      <c r="G61" s="63"/>
      <c r="H61" s="6"/>
      <c r="I61" s="77"/>
      <c r="L61" s="6"/>
      <c r="M61" s="6"/>
    </row>
    <row r="62" spans="2:18" ht="17" thickBot="1">
      <c r="B62" s="330" t="s">
        <v>437</v>
      </c>
      <c r="C62" s="331">
        <v>14</v>
      </c>
      <c r="D62" s="331">
        <v>15</v>
      </c>
      <c r="E62" s="6">
        <f t="shared" si="1"/>
        <v>-1</v>
      </c>
      <c r="F62" s="434" t="str">
        <f>IF(E61&lt;=0,"OUT","IN STOCK")</f>
        <v>IN STOCK</v>
      </c>
      <c r="G62" s="63"/>
      <c r="H62" s="6"/>
      <c r="L62" s="160"/>
      <c r="M62" s="37"/>
    </row>
    <row r="63" spans="2:18" ht="24" customHeight="1">
      <c r="C63" s="6"/>
      <c r="E63" s="334"/>
      <c r="F63" s="240" t="s">
        <v>438</v>
      </c>
      <c r="G63" s="63"/>
      <c r="H63" s="6"/>
      <c r="L63" s="160"/>
      <c r="M63" s="37"/>
    </row>
    <row r="64" spans="2:18" ht="47" customHeight="1">
      <c r="C64" s="6"/>
      <c r="D64" s="6"/>
      <c r="E64" s="6"/>
      <c r="F64" s="495" t="s">
        <v>439</v>
      </c>
      <c r="G64" s="495"/>
      <c r="H64" s="495"/>
      <c r="I64" s="495"/>
      <c r="L64" s="160"/>
      <c r="M64" s="37"/>
    </row>
    <row r="65" spans="2:20" ht="28" customHeight="1" thickBot="1">
      <c r="C65" s="6"/>
      <c r="D65" s="6"/>
      <c r="E65" s="334"/>
      <c r="G65" s="63"/>
      <c r="H65" s="6"/>
      <c r="L65" s="160"/>
      <c r="M65" s="37"/>
    </row>
    <row r="66" spans="2:20">
      <c r="B66" s="332" t="s">
        <v>430</v>
      </c>
      <c r="C66" s="333" t="s">
        <v>431</v>
      </c>
      <c r="D66" s="333" t="s">
        <v>432</v>
      </c>
      <c r="E66" s="76" t="s">
        <v>433</v>
      </c>
      <c r="F66" s="76" t="s">
        <v>440</v>
      </c>
      <c r="G66" s="84"/>
      <c r="H66" s="336" t="s">
        <v>441</v>
      </c>
      <c r="K66" s="241"/>
      <c r="L66" s="160"/>
      <c r="M66" s="37"/>
    </row>
    <row r="67" spans="2:20">
      <c r="B67" s="330" t="s">
        <v>435</v>
      </c>
      <c r="C67" s="331">
        <v>100</v>
      </c>
      <c r="D67" s="331">
        <v>40</v>
      </c>
      <c r="E67" s="6">
        <f>C67-D67</f>
        <v>60</v>
      </c>
      <c r="F67" s="63" t="str">
        <f>IF(E67&lt;=0,H67,H68)</f>
        <v>ON HAND</v>
      </c>
      <c r="G67" s="6"/>
      <c r="H67" s="337" t="s">
        <v>442</v>
      </c>
      <c r="K67" s="241"/>
      <c r="L67" s="160"/>
      <c r="M67" s="37"/>
    </row>
    <row r="68" spans="2:20" ht="17" thickBot="1">
      <c r="B68" s="330" t="s">
        <v>436</v>
      </c>
      <c r="C68" s="331">
        <v>100</v>
      </c>
      <c r="D68" s="331">
        <v>28</v>
      </c>
      <c r="E68" s="6">
        <f t="shared" ref="E68:E69" si="2">C68-D68</f>
        <v>72</v>
      </c>
      <c r="F68" s="63" t="str">
        <f>IF(E68&lt;=0,H67,H68)</f>
        <v>ON HAND</v>
      </c>
      <c r="G68" s="6"/>
      <c r="H68" s="338" t="s">
        <v>433</v>
      </c>
      <c r="K68" s="241"/>
      <c r="L68" s="160"/>
      <c r="M68" s="37"/>
    </row>
    <row r="69" spans="2:20">
      <c r="B69" s="330" t="s">
        <v>437</v>
      </c>
      <c r="C69" s="331">
        <v>50</v>
      </c>
      <c r="D69" s="331">
        <v>15</v>
      </c>
      <c r="E69" s="6">
        <f t="shared" si="2"/>
        <v>35</v>
      </c>
      <c r="F69" s="63" t="str">
        <f>IF(E69&lt;=0,H67,H68)</f>
        <v>ON HAND</v>
      </c>
      <c r="G69" s="6"/>
      <c r="K69" s="241"/>
      <c r="L69" s="160"/>
      <c r="M69" s="37"/>
    </row>
    <row r="70" spans="2:20" ht="9" customHeight="1">
      <c r="C70" s="6"/>
      <c r="D70" s="6"/>
      <c r="E70" s="334"/>
      <c r="G70" s="63"/>
      <c r="H70" s="6"/>
      <c r="K70" s="241"/>
      <c r="L70" s="160"/>
      <c r="M70" s="37"/>
    </row>
    <row r="71" spans="2:20" ht="20" customHeight="1">
      <c r="C71" s="6"/>
      <c r="D71" s="6"/>
      <c r="E71" s="334"/>
      <c r="F71" s="241" t="s">
        <v>443</v>
      </c>
      <c r="G71" s="63"/>
      <c r="H71" s="6"/>
      <c r="K71" s="241"/>
      <c r="L71" s="160"/>
      <c r="M71" s="37"/>
    </row>
    <row r="72" spans="2:20" ht="50" customHeight="1">
      <c r="C72" s="6"/>
      <c r="D72" s="6"/>
      <c r="E72" s="334"/>
      <c r="F72" s="496" t="s">
        <v>444</v>
      </c>
      <c r="G72" s="496"/>
      <c r="H72" s="496"/>
      <c r="I72" s="496"/>
      <c r="K72" s="241"/>
      <c r="L72" s="160"/>
      <c r="M72" s="37"/>
    </row>
    <row r="73" spans="2:20">
      <c r="C73" s="6"/>
      <c r="D73" s="6"/>
      <c r="E73" s="6"/>
      <c r="F73" s="241"/>
      <c r="G73" s="63"/>
      <c r="H73" s="6"/>
      <c r="L73" s="160"/>
      <c r="M73" s="37"/>
    </row>
    <row r="75" spans="2:20" ht="16" customHeight="1">
      <c r="B75" s="335"/>
      <c r="C75" s="335"/>
      <c r="D75" s="335"/>
      <c r="E75" s="335"/>
      <c r="F75" s="335"/>
      <c r="G75" s="335"/>
      <c r="H75" s="335"/>
      <c r="I75" s="335"/>
    </row>
    <row r="76" spans="2:20">
      <c r="B76" s="335"/>
      <c r="C76" s="335"/>
      <c r="D76" s="335"/>
      <c r="E76" s="335"/>
      <c r="F76" s="335"/>
      <c r="G76" s="335"/>
      <c r="H76" s="335"/>
      <c r="I76" s="335"/>
      <c r="L76" s="37"/>
      <c r="M76" s="37"/>
      <c r="N76" s="37"/>
      <c r="O76" s="37"/>
    </row>
    <row r="77" spans="2:20">
      <c r="B77" s="335"/>
      <c r="C77" s="335"/>
      <c r="D77" s="335"/>
      <c r="E77" s="335"/>
      <c r="F77" s="335"/>
      <c r="G77" s="335"/>
      <c r="H77" s="335"/>
      <c r="I77" s="335"/>
      <c r="L77" s="37"/>
      <c r="M77" s="37"/>
      <c r="N77" s="37"/>
      <c r="O77" s="37"/>
      <c r="P77" s="10"/>
      <c r="S77" s="148"/>
      <c r="T77" s="119"/>
    </row>
    <row r="78" spans="2:20">
      <c r="B78" s="335"/>
      <c r="C78" s="335"/>
      <c r="D78" s="335"/>
      <c r="E78" s="335"/>
      <c r="F78" s="335"/>
      <c r="G78" s="335"/>
      <c r="H78" s="335"/>
      <c r="I78" s="335"/>
      <c r="L78" s="61"/>
      <c r="M78" s="61"/>
      <c r="N78" s="61"/>
      <c r="O78" s="37"/>
      <c r="P78" s="148"/>
      <c r="Q78" s="148"/>
      <c r="R78" s="148"/>
      <c r="S78" s="148"/>
      <c r="T78" s="148"/>
    </row>
    <row r="79" spans="2:20">
      <c r="B79" s="335"/>
      <c r="C79" s="335"/>
      <c r="D79" s="335"/>
      <c r="E79" s="335"/>
      <c r="F79" s="335"/>
      <c r="G79" s="335"/>
      <c r="H79" s="335"/>
      <c r="I79" s="335"/>
      <c r="L79" s="61"/>
      <c r="M79" s="61"/>
      <c r="N79" s="61"/>
      <c r="O79" s="37"/>
      <c r="P79" s="227"/>
      <c r="R79" s="228"/>
      <c r="S79" s="228"/>
      <c r="T79" s="228"/>
    </row>
    <row r="80" spans="2:20">
      <c r="B80" s="335"/>
      <c r="C80" s="335"/>
      <c r="D80" s="335"/>
      <c r="E80" s="335"/>
      <c r="F80" s="335"/>
      <c r="G80" s="335"/>
      <c r="H80" s="335"/>
      <c r="I80" s="335"/>
      <c r="L80" s="61"/>
      <c r="M80" s="61"/>
      <c r="N80" s="61"/>
      <c r="O80" s="37"/>
      <c r="P80" s="227"/>
      <c r="R80" s="228"/>
      <c r="S80" s="228"/>
      <c r="T80" s="228"/>
    </row>
    <row r="81" spans="2:20">
      <c r="B81" s="335"/>
      <c r="C81" s="335"/>
      <c r="D81" s="335"/>
      <c r="E81" s="335"/>
      <c r="F81" s="335"/>
      <c r="G81" s="335"/>
      <c r="H81" s="335"/>
      <c r="I81" s="335"/>
      <c r="M81" s="37"/>
      <c r="N81" s="37"/>
      <c r="O81" s="37"/>
      <c r="P81" s="227"/>
      <c r="R81" s="228"/>
      <c r="S81" s="228"/>
      <c r="T81" s="228"/>
    </row>
    <row r="82" spans="2:20">
      <c r="B82" s="335"/>
      <c r="C82" s="335"/>
      <c r="D82" s="335"/>
      <c r="E82" s="335"/>
      <c r="F82" s="335"/>
      <c r="G82" s="335"/>
      <c r="H82" s="335"/>
      <c r="I82" s="335"/>
      <c r="M82" s="37"/>
      <c r="N82" s="37"/>
      <c r="O82" s="37"/>
      <c r="P82" s="227"/>
      <c r="R82" s="228"/>
      <c r="S82" s="228"/>
      <c r="T82" s="228"/>
    </row>
    <row r="83" spans="2:20">
      <c r="B83" s="335"/>
      <c r="C83" s="335"/>
      <c r="D83" s="335"/>
      <c r="E83" s="335"/>
      <c r="F83" s="335"/>
      <c r="G83" s="335"/>
      <c r="H83" s="335"/>
      <c r="I83" s="335"/>
      <c r="M83" s="37"/>
      <c r="N83" s="37"/>
      <c r="O83" s="37"/>
      <c r="P83" s="227"/>
      <c r="R83" s="228"/>
      <c r="S83" s="228"/>
      <c r="T83" s="228"/>
    </row>
    <row r="84" spans="2:20">
      <c r="B84" s="335"/>
      <c r="C84" s="335"/>
      <c r="D84" s="335"/>
      <c r="E84" s="335"/>
      <c r="F84" s="335"/>
      <c r="G84" s="335"/>
      <c r="H84" s="335"/>
      <c r="I84" s="335"/>
      <c r="M84" s="37"/>
      <c r="N84" s="37"/>
      <c r="O84" s="37"/>
      <c r="P84" s="148"/>
      <c r="R84" s="228"/>
      <c r="S84" s="228"/>
      <c r="T84" s="228"/>
    </row>
    <row r="85" spans="2:20">
      <c r="B85" s="335"/>
      <c r="C85" s="335"/>
      <c r="D85" s="335"/>
      <c r="E85" s="335"/>
      <c r="F85" s="335"/>
      <c r="G85" s="335"/>
      <c r="H85" s="335"/>
      <c r="I85" s="335"/>
      <c r="M85" s="37"/>
      <c r="N85" s="37"/>
      <c r="O85" s="37"/>
    </row>
    <row r="86" spans="2:20">
      <c r="B86" s="335"/>
      <c r="C86" s="335"/>
      <c r="D86" s="335"/>
      <c r="E86" s="335"/>
      <c r="F86" s="335"/>
      <c r="G86" s="335"/>
      <c r="H86" s="335"/>
      <c r="I86" s="335"/>
    </row>
    <row r="87" spans="2:20">
      <c r="B87" s="335"/>
      <c r="C87" s="335"/>
      <c r="D87" s="335"/>
      <c r="E87" s="335"/>
      <c r="F87" s="335"/>
      <c r="G87" s="335"/>
      <c r="H87" s="335"/>
      <c r="I87" s="335"/>
    </row>
    <row r="88" spans="2:20">
      <c r="B88" s="335"/>
      <c r="C88" s="335"/>
      <c r="D88" s="335"/>
      <c r="E88" s="335"/>
      <c r="F88" s="335"/>
      <c r="G88" s="335"/>
      <c r="H88" s="335"/>
      <c r="I88" s="335"/>
    </row>
    <row r="89" spans="2:20">
      <c r="B89" s="335"/>
      <c r="C89" s="335"/>
      <c r="D89" s="335"/>
      <c r="E89" s="335"/>
      <c r="F89" s="335"/>
      <c r="G89" s="335"/>
      <c r="H89" s="335"/>
      <c r="I89" s="335"/>
    </row>
  </sheetData>
  <mergeCells count="8">
    <mergeCell ref="L60:M60"/>
    <mergeCell ref="F64:I64"/>
    <mergeCell ref="F72:I72"/>
    <mergeCell ref="I23:J24"/>
    <mergeCell ref="B51:C53"/>
    <mergeCell ref="L57:M57"/>
    <mergeCell ref="L58:M58"/>
    <mergeCell ref="L59:M59"/>
  </mergeCells>
  <phoneticPr fontId="7" type="noConversion"/>
  <conditionalFormatting sqref="E60 G60 I60:I61 H67:H68">
    <cfRule type="expression" dxfId="7" priority="8">
      <formula>$E$65=TRUE</formula>
    </cfRule>
  </conditionalFormatting>
  <conditionalFormatting sqref="E60 I60:I61 H67:H68">
    <cfRule type="expression" dxfId="6" priority="6">
      <formula>$E$63=TRUE</formula>
    </cfRule>
  </conditionalFormatting>
  <conditionalFormatting sqref="E67">
    <cfRule type="expression" dxfId="5" priority="2">
      <formula>$E$63=TRUE</formula>
    </cfRule>
  </conditionalFormatting>
  <conditionalFormatting sqref="E67:F67">
    <cfRule type="expression" dxfId="4" priority="3">
      <formula>$E$65=TRUE</formula>
    </cfRule>
  </conditionalFormatting>
  <conditionalFormatting sqref="F61:F62">
    <cfRule type="cellIs" dxfId="3" priority="1" operator="equal">
      <formula>"IN STOCK"</formula>
    </cfRule>
  </conditionalFormatting>
  <conditionalFormatting sqref="F61:F63 K66:K72 F71 F73">
    <cfRule type="cellIs" dxfId="2" priority="11" operator="equal">
      <formula>"OUT"</formula>
    </cfRule>
  </conditionalFormatting>
  <conditionalFormatting sqref="F67:F69">
    <cfRule type="cellIs" dxfId="1" priority="4" operator="equal">
      <formula>"ON HAND"</formula>
    </cfRule>
  </conditionalFormatting>
  <conditionalFormatting sqref="G60:G62">
    <cfRule type="cellIs" dxfId="0" priority="10" operator="equal">
      <formula>"ON HAND"</formula>
    </cfRule>
  </conditionalFormatting>
  <hyperlinks>
    <hyperlink ref="B3" location="SYLLABUS!A1" display="🏠" xr:uid="{4FF990ED-9E96-2644-AB51-58E9F5617716}"/>
  </hyperlinks>
  <pageMargins left="0.25" right="0.25" top="0.75" bottom="0.75" header="0.3" footer="0.3"/>
  <pageSetup scale="84" fitToHeight="0" orientation="portrait" horizontalDpi="0" verticalDpi="0"/>
  <rowBreaks count="1" manualBreakCount="1">
    <brk id="45" max="10"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92268-B672-DD43-9BB7-2669799027C2}">
  <sheetPr>
    <tabColor rgb="FFFFFF00"/>
    <pageSetUpPr fitToPage="1"/>
  </sheetPr>
  <dimension ref="A1:O56"/>
  <sheetViews>
    <sheetView showGridLines="0" zoomScale="183" zoomScaleNormal="154" workbookViewId="0">
      <pane ySplit="3" topLeftCell="A39" activePane="bottomLeft" state="frozen"/>
      <selection activeCell="H23" sqref="H23"/>
      <selection pane="bottomLeft" activeCell="F43" sqref="F43"/>
    </sheetView>
  </sheetViews>
  <sheetFormatPr baseColWidth="10" defaultColWidth="11" defaultRowHeight="16"/>
  <cols>
    <col min="1" max="1" width="2.83203125" customWidth="1"/>
    <col min="2" max="2" width="15.1640625" customWidth="1"/>
    <col min="4" max="4" width="15.1640625" customWidth="1"/>
    <col min="5" max="5" width="15.33203125" customWidth="1"/>
    <col min="6" max="6" width="14.83203125" customWidth="1"/>
    <col min="7" max="7" width="14.5" bestFit="1" customWidth="1"/>
    <col min="8" max="8" width="13.6640625" customWidth="1"/>
    <col min="9" max="9" width="2.1640625" customWidth="1"/>
    <col min="10" max="10" width="18.5" bestFit="1" customWidth="1"/>
    <col min="11" max="11" width="13.33203125" customWidth="1"/>
    <col min="14" max="14" width="3" customWidth="1"/>
  </cols>
  <sheetData>
    <row r="1" spans="1:15" ht="32">
      <c r="A1" s="3"/>
      <c r="B1" s="142" t="s">
        <v>445</v>
      </c>
      <c r="C1" s="4"/>
      <c r="D1" s="4"/>
      <c r="E1" s="4"/>
      <c r="F1" s="4"/>
      <c r="G1" s="4"/>
      <c r="H1" s="4"/>
      <c r="I1" s="4"/>
      <c r="J1" s="4"/>
      <c r="K1" s="4"/>
      <c r="L1" s="4"/>
      <c r="M1" s="4"/>
      <c r="N1" s="4"/>
    </row>
    <row r="2" spans="1:15" ht="24">
      <c r="A2" s="3"/>
      <c r="B2" s="248" t="s">
        <v>446</v>
      </c>
      <c r="C2" s="4"/>
      <c r="D2" s="4"/>
      <c r="E2" s="4"/>
      <c r="F2" s="4"/>
      <c r="G2" s="4"/>
      <c r="H2" s="4"/>
      <c r="I2" s="4"/>
      <c r="J2" s="4"/>
      <c r="K2" s="4"/>
      <c r="L2" s="4"/>
      <c r="M2" s="4"/>
      <c r="N2" s="4"/>
    </row>
    <row r="3" spans="1:15" ht="29">
      <c r="A3" s="3"/>
      <c r="B3" s="435" t="s">
        <v>2</v>
      </c>
      <c r="C3" s="4"/>
      <c r="D3" s="4"/>
      <c r="E3" s="4"/>
      <c r="F3" s="4"/>
      <c r="G3" s="4"/>
      <c r="H3" s="4"/>
      <c r="I3" s="4"/>
      <c r="J3" s="4"/>
      <c r="K3" s="4"/>
      <c r="L3" s="4"/>
      <c r="M3" s="4"/>
      <c r="N3" s="4"/>
    </row>
    <row r="4" spans="1:15" ht="17" thickBot="1">
      <c r="H4" s="10" t="s">
        <v>447</v>
      </c>
      <c r="I4" s="10"/>
      <c r="J4" s="10" t="s">
        <v>448</v>
      </c>
    </row>
    <row r="5" spans="1:15" s="120" customFormat="1" ht="33" customHeight="1" thickBot="1">
      <c r="B5" s="129" t="s">
        <v>449</v>
      </c>
      <c r="C5" s="130" t="s">
        <v>450</v>
      </c>
      <c r="D5" s="130" t="s">
        <v>451</v>
      </c>
      <c r="E5" s="130" t="s">
        <v>452</v>
      </c>
      <c r="F5" s="131" t="s">
        <v>453</v>
      </c>
      <c r="H5" s="128" t="s">
        <v>454</v>
      </c>
      <c r="J5" s="134" t="s">
        <v>455</v>
      </c>
    </row>
    <row r="6" spans="1:15" ht="17" thickTop="1">
      <c r="B6" s="123" t="s">
        <v>456</v>
      </c>
      <c r="C6" s="121">
        <v>7950</v>
      </c>
      <c r="D6" s="121">
        <v>9553</v>
      </c>
      <c r="E6" s="121">
        <v>2095</v>
      </c>
      <c r="F6" s="198"/>
    </row>
    <row r="7" spans="1:15">
      <c r="B7" s="123" t="s">
        <v>457</v>
      </c>
      <c r="C7" s="121">
        <v>4077</v>
      </c>
      <c r="D7" s="121">
        <v>7704</v>
      </c>
      <c r="E7" s="121">
        <v>2649</v>
      </c>
      <c r="F7" s="198"/>
      <c r="H7" s="121" t="s">
        <v>458</v>
      </c>
      <c r="J7" t="s">
        <v>458</v>
      </c>
    </row>
    <row r="8" spans="1:15">
      <c r="B8" s="123" t="s">
        <v>459</v>
      </c>
      <c r="C8" s="121">
        <v>5409</v>
      </c>
      <c r="D8" s="121">
        <v>4962</v>
      </c>
      <c r="E8" s="121">
        <v>8315</v>
      </c>
      <c r="F8" s="198"/>
      <c r="H8" t="s">
        <v>460</v>
      </c>
      <c r="J8" t="s">
        <v>460</v>
      </c>
    </row>
    <row r="9" spans="1:15">
      <c r="B9" s="123" t="s">
        <v>461</v>
      </c>
      <c r="C9" s="121">
        <v>7384</v>
      </c>
      <c r="D9" s="121">
        <v>8089</v>
      </c>
      <c r="E9" s="121">
        <v>7102</v>
      </c>
      <c r="F9" s="198"/>
    </row>
    <row r="10" spans="1:15">
      <c r="B10" s="123" t="s">
        <v>462</v>
      </c>
      <c r="C10" s="121">
        <v>3799</v>
      </c>
      <c r="D10" s="121">
        <v>6945</v>
      </c>
      <c r="E10" s="121">
        <v>7313</v>
      </c>
      <c r="F10" s="198"/>
      <c r="H10" s="121"/>
      <c r="M10" s="121"/>
      <c r="N10" s="121"/>
      <c r="O10" s="121"/>
    </row>
    <row r="11" spans="1:15">
      <c r="B11" s="123" t="s">
        <v>463</v>
      </c>
      <c r="C11" s="121">
        <v>7211</v>
      </c>
      <c r="D11" s="121">
        <v>8637</v>
      </c>
      <c r="E11" s="121">
        <v>9281</v>
      </c>
      <c r="F11" s="198"/>
      <c r="H11" s="148" t="s">
        <v>464</v>
      </c>
      <c r="J11" s="159" t="s">
        <v>465</v>
      </c>
    </row>
    <row r="12" spans="1:15">
      <c r="B12" s="123" t="s">
        <v>466</v>
      </c>
      <c r="C12" s="121">
        <v>8765</v>
      </c>
      <c r="D12" s="121">
        <v>4034</v>
      </c>
      <c r="E12" s="121">
        <v>2101</v>
      </c>
      <c r="F12" s="198"/>
      <c r="H12" s="192">
        <v>1</v>
      </c>
      <c r="I12" s="193"/>
      <c r="J12" s="194" t="s">
        <v>467</v>
      </c>
      <c r="K12" s="88" t="s">
        <v>468</v>
      </c>
      <c r="L12" t="s">
        <v>469</v>
      </c>
    </row>
    <row r="13" spans="1:15">
      <c r="B13" s="123" t="s">
        <v>470</v>
      </c>
      <c r="C13" s="121">
        <v>9799</v>
      </c>
      <c r="D13" s="121">
        <v>1818</v>
      </c>
      <c r="E13" s="121">
        <v>7761</v>
      </c>
      <c r="F13" s="198"/>
      <c r="H13" s="195">
        <v>2</v>
      </c>
      <c r="I13" s="196"/>
      <c r="J13" s="197" t="s">
        <v>471</v>
      </c>
    </row>
    <row r="14" spans="1:15" ht="17" thickBot="1">
      <c r="B14" s="126" t="s">
        <v>472</v>
      </c>
      <c r="C14" s="199"/>
      <c r="D14" s="199"/>
      <c r="E14" s="199"/>
      <c r="F14" s="200"/>
      <c r="H14" s="201">
        <v>3</v>
      </c>
      <c r="I14" s="202"/>
      <c r="J14" s="203" t="s">
        <v>473</v>
      </c>
    </row>
    <row r="15" spans="1:15" ht="17" thickBot="1">
      <c r="H15" s="208">
        <v>4</v>
      </c>
      <c r="I15" s="209"/>
      <c r="J15" s="210" t="s">
        <v>474</v>
      </c>
    </row>
    <row r="16" spans="1:15" ht="33" customHeight="1" thickBot="1">
      <c r="B16" s="129" t="s">
        <v>475</v>
      </c>
      <c r="C16" s="130" t="s">
        <v>450</v>
      </c>
      <c r="D16" s="130" t="s">
        <v>451</v>
      </c>
      <c r="E16" s="132" t="s">
        <v>452</v>
      </c>
      <c r="F16" s="133" t="s">
        <v>472</v>
      </c>
    </row>
    <row r="17" spans="2:10" ht="17" thickTop="1">
      <c r="B17" s="123" t="str">
        <f>B10</f>
        <v>Rusty Pipes</v>
      </c>
      <c r="C17" s="121">
        <f>_xlfn.XLOOKUP(B17,$B$6:$B$13,$C$6:$C$13,"--",0)</f>
        <v>3799</v>
      </c>
      <c r="D17" s="121">
        <f>_xlfn.XLOOKUP($B17,$B$6:$B$13,$D$6:$D$13,"--",0)</f>
        <v>6945</v>
      </c>
      <c r="E17" s="125">
        <f>_xlfn.XLOOKUP($B17,$B$6:$B$13,$E$6:$E$13,"--",0)</f>
        <v>7313</v>
      </c>
      <c r="F17" s="204"/>
      <c r="H17" s="10" t="s">
        <v>476</v>
      </c>
    </row>
    <row r="18" spans="2:10">
      <c r="B18" s="123" t="str">
        <f>B11</f>
        <v>Ima Hogg</v>
      </c>
      <c r="C18" s="121">
        <f t="shared" ref="C18:C20" si="0">_xlfn.XLOOKUP(B18,$B$6:$B$13,$C$6:$C$13,"--",0)</f>
        <v>7211</v>
      </c>
      <c r="D18" s="121">
        <f t="shared" ref="D18:E20" si="1">_xlfn.XLOOKUP($B18,$B$6:$B$13,$D$6:$D$13,"--",0)</f>
        <v>8637</v>
      </c>
      <c r="E18" s="125">
        <f t="shared" si="1"/>
        <v>8637</v>
      </c>
      <c r="F18" s="204"/>
      <c r="H18" s="10" t="s">
        <v>477</v>
      </c>
    </row>
    <row r="19" spans="2:10">
      <c r="B19" s="123" t="str">
        <f>B12</f>
        <v>Al Dente</v>
      </c>
      <c r="C19" s="121">
        <f t="shared" si="0"/>
        <v>8765</v>
      </c>
      <c r="D19" s="121">
        <f t="shared" si="1"/>
        <v>4034</v>
      </c>
      <c r="E19" s="125">
        <f t="shared" si="1"/>
        <v>4034</v>
      </c>
      <c r="F19" s="204"/>
    </row>
    <row r="20" spans="2:10" ht="17" thickBot="1">
      <c r="B20" s="124" t="str">
        <f>B13</f>
        <v>Sue Flay</v>
      </c>
      <c r="C20" s="122">
        <f t="shared" si="0"/>
        <v>9799</v>
      </c>
      <c r="D20" s="122">
        <f t="shared" si="1"/>
        <v>1818</v>
      </c>
      <c r="E20" s="127">
        <f t="shared" si="1"/>
        <v>1818</v>
      </c>
      <c r="F20" s="205"/>
    </row>
    <row r="21" spans="2:10" ht="17" thickBot="1"/>
    <row r="22" spans="2:10" ht="33" customHeight="1" thickBot="1">
      <c r="B22" s="129" t="s">
        <v>478</v>
      </c>
      <c r="C22" s="130" t="s">
        <v>450</v>
      </c>
      <c r="D22" s="130" t="s">
        <v>451</v>
      </c>
      <c r="E22" s="132" t="s">
        <v>452</v>
      </c>
    </row>
    <row r="23" spans="2:10" ht="17" thickTop="1">
      <c r="B23" s="123" t="str">
        <f>B6</f>
        <v>Brock Lee</v>
      </c>
      <c r="C23" s="121">
        <f>_xlfn.XLOOKUP($B23,$B$6:$B$13,C$6:C$13,"--",0)</f>
        <v>7950</v>
      </c>
      <c r="D23" s="121">
        <f t="shared" ref="D23:E23" si="2">_xlfn.XLOOKUP($B23,$B$6:$B$13,D$6:D$13,"--",0)</f>
        <v>9553</v>
      </c>
      <c r="E23" s="125">
        <f t="shared" si="2"/>
        <v>2095</v>
      </c>
    </row>
    <row r="24" spans="2:10">
      <c r="B24" s="123" t="str">
        <f>B7</f>
        <v>Phil McCavity</v>
      </c>
      <c r="C24" s="121">
        <f t="shared" ref="C24:E26" si="3">_xlfn.XLOOKUP($B24,$B$6:$B$13,C$6:C$13,"--",0)</f>
        <v>4077</v>
      </c>
      <c r="D24" s="121">
        <f t="shared" si="3"/>
        <v>7704</v>
      </c>
      <c r="E24" s="125">
        <f t="shared" si="3"/>
        <v>2649</v>
      </c>
    </row>
    <row r="25" spans="2:10">
      <c r="B25" s="123" t="str">
        <f>B8</f>
        <v>Anita Bath</v>
      </c>
      <c r="C25" s="121">
        <f t="shared" si="3"/>
        <v>5409</v>
      </c>
      <c r="D25" s="121">
        <f t="shared" si="3"/>
        <v>4962</v>
      </c>
      <c r="E25" s="125">
        <f t="shared" si="3"/>
        <v>8315</v>
      </c>
    </row>
    <row r="26" spans="2:10">
      <c r="B26" s="123" t="str">
        <f>B9</f>
        <v>Chuck Roast</v>
      </c>
      <c r="C26" s="121">
        <f t="shared" si="3"/>
        <v>7384</v>
      </c>
      <c r="D26" s="121">
        <f t="shared" si="3"/>
        <v>8089</v>
      </c>
      <c r="E26" s="125">
        <f t="shared" si="3"/>
        <v>7102</v>
      </c>
    </row>
    <row r="27" spans="2:10" ht="17" thickBot="1">
      <c r="B27" s="126" t="s">
        <v>472</v>
      </c>
      <c r="C27" s="206"/>
      <c r="D27" s="206"/>
      <c r="E27" s="207"/>
    </row>
    <row r="30" spans="2:10" ht="24">
      <c r="B30" s="67" t="s">
        <v>479</v>
      </c>
    </row>
    <row r="31" spans="2:10">
      <c r="C31" s="278" t="s">
        <v>480</v>
      </c>
      <c r="F31" s="278" t="s">
        <v>481</v>
      </c>
      <c r="J31" s="278" t="s">
        <v>482</v>
      </c>
    </row>
    <row r="32" spans="2:10">
      <c r="B32" s="276" t="s">
        <v>992</v>
      </c>
      <c r="C32" s="276" t="s">
        <v>993</v>
      </c>
      <c r="D32" s="276" t="s">
        <v>994</v>
      </c>
      <c r="E32" s="276" t="s">
        <v>483</v>
      </c>
      <c r="F32" s="276" t="s">
        <v>484</v>
      </c>
      <c r="G32" s="276" t="s">
        <v>485</v>
      </c>
      <c r="H32" s="276" t="s">
        <v>486</v>
      </c>
      <c r="I32" s="22"/>
      <c r="J32" s="276" t="s">
        <v>487</v>
      </c>
    </row>
    <row r="33" spans="2:10">
      <c r="B33" s="22" t="s">
        <v>488</v>
      </c>
      <c r="C33" s="279" t="str" cm="1">
        <f t="array" ref="C33:D33">_xlfn.TEXTSPLIT(B33," ")</f>
        <v>Justin</v>
      </c>
      <c r="D33" s="279" t="str">
        <v>Case</v>
      </c>
      <c r="E33" s="22" t="s">
        <v>489</v>
      </c>
      <c r="F33" s="279" t="str">
        <f>LEFT(E33,3)</f>
        <v>MAY</v>
      </c>
      <c r="G33" s="22">
        <v>2356</v>
      </c>
      <c r="H33" s="22" t="s">
        <v>490</v>
      </c>
      <c r="I33" s="22"/>
      <c r="J33" s="279" t="str">
        <f>G33&amp;"      "&amp;H33</f>
        <v xml:space="preserve">2356      MAIN </v>
      </c>
    </row>
    <row r="34" spans="2:10">
      <c r="B34" s="22" t="s">
        <v>491</v>
      </c>
      <c r="C34" s="279"/>
      <c r="D34" s="279"/>
      <c r="E34" s="22" t="s">
        <v>492</v>
      </c>
      <c r="F34" s="279" t="str">
        <f t="shared" ref="F34:F37" si="4">LEFT(E34,3)</f>
        <v>JUN</v>
      </c>
      <c r="G34" s="22">
        <v>934</v>
      </c>
      <c r="H34" s="22" t="s">
        <v>493</v>
      </c>
      <c r="I34" s="22"/>
      <c r="J34" s="279"/>
    </row>
    <row r="35" spans="2:10">
      <c r="B35" s="22" t="s">
        <v>494</v>
      </c>
      <c r="C35" s="279"/>
      <c r="D35" s="279"/>
      <c r="E35" s="22" t="s">
        <v>495</v>
      </c>
      <c r="F35" s="279" t="str">
        <f t="shared" si="4"/>
        <v>JUL</v>
      </c>
      <c r="G35" s="22">
        <v>23</v>
      </c>
      <c r="H35" s="22" t="s">
        <v>496</v>
      </c>
      <c r="I35" s="22"/>
      <c r="J35" s="279"/>
    </row>
    <row r="36" spans="2:10">
      <c r="B36" s="22" t="s">
        <v>497</v>
      </c>
      <c r="C36" s="279"/>
      <c r="D36" s="279"/>
      <c r="E36" s="22" t="s">
        <v>498</v>
      </c>
      <c r="F36" s="279" t="str">
        <f t="shared" si="4"/>
        <v>SEP</v>
      </c>
      <c r="G36" s="22">
        <v>11888</v>
      </c>
      <c r="H36" s="22" t="s">
        <v>499</v>
      </c>
      <c r="I36" s="22"/>
      <c r="J36" s="279"/>
    </row>
    <row r="37" spans="2:10">
      <c r="B37" s="22" t="s">
        <v>500</v>
      </c>
      <c r="C37" s="279"/>
      <c r="D37" s="279"/>
      <c r="E37" s="22" t="s">
        <v>501</v>
      </c>
      <c r="F37" s="279" t="str">
        <f t="shared" si="4"/>
        <v>DEC</v>
      </c>
      <c r="G37" s="22">
        <v>4252</v>
      </c>
      <c r="H37" s="22" t="s">
        <v>502</v>
      </c>
      <c r="I37" s="22"/>
      <c r="J37" s="279"/>
    </row>
    <row r="40" spans="2:10" ht="24">
      <c r="B40" s="67" t="s">
        <v>503</v>
      </c>
    </row>
    <row r="41" spans="2:10" ht="17" thickBot="1"/>
    <row r="42" spans="2:10" ht="17" thickBot="1">
      <c r="B42" s="276" t="s">
        <v>259</v>
      </c>
      <c r="C42" s="280" t="s">
        <v>504</v>
      </c>
      <c r="D42" s="288" t="s">
        <v>505</v>
      </c>
      <c r="E42" s="288" t="s">
        <v>506</v>
      </c>
      <c r="F42" s="280" t="s">
        <v>507</v>
      </c>
      <c r="G42" s="281" t="s">
        <v>508</v>
      </c>
      <c r="H42" s="284" t="s">
        <v>509</v>
      </c>
    </row>
    <row r="43" spans="2:10">
      <c r="B43" s="22" t="s">
        <v>488</v>
      </c>
      <c r="C43" s="8">
        <v>23</v>
      </c>
      <c r="D43" s="287">
        <v>1429.89</v>
      </c>
      <c r="E43" s="287">
        <v>2394.2199999999998</v>
      </c>
      <c r="F43" s="282" t="str">
        <f>IF(C43&lt;21,"MINOR","ADULT")</f>
        <v>ADULT</v>
      </c>
      <c r="G43" s="289" t="str">
        <f>IF(D43&gt;E43,"save more", "good job")</f>
        <v>good job</v>
      </c>
      <c r="H43" s="283" t="str">
        <f>IF(D43*2&gt;E43, "Awesome","")</f>
        <v>Awesome</v>
      </c>
    </row>
    <row r="44" spans="2:10">
      <c r="B44" s="22" t="s">
        <v>491</v>
      </c>
      <c r="C44" s="8">
        <v>18</v>
      </c>
      <c r="D44" s="287">
        <v>89.24</v>
      </c>
      <c r="E44" s="287">
        <v>1176.58</v>
      </c>
      <c r="F44" s="282" t="str">
        <f t="shared" ref="F44:F47" si="5">IF(C44&lt;21,"MINOR","ADULT")</f>
        <v>MINOR</v>
      </c>
      <c r="G44" s="289" t="str">
        <f t="shared" ref="G44:G47" si="6">IF(D44&gt;E44,"save more", "good job")</f>
        <v>good job</v>
      </c>
      <c r="H44" s="283" t="str">
        <f t="shared" ref="H44:H47" si="7">IF(D44*2&gt;E44, "Awesome","")</f>
        <v/>
      </c>
    </row>
    <row r="45" spans="2:10">
      <c r="B45" s="22" t="s">
        <v>494</v>
      </c>
      <c r="C45" s="8">
        <v>25</v>
      </c>
      <c r="D45" s="287">
        <v>5422.16</v>
      </c>
      <c r="E45" s="287">
        <v>289.83</v>
      </c>
      <c r="F45" s="282" t="str">
        <f t="shared" si="5"/>
        <v>ADULT</v>
      </c>
      <c r="G45" s="289" t="str">
        <f t="shared" si="6"/>
        <v>save more</v>
      </c>
      <c r="H45" s="283" t="str">
        <f t="shared" si="7"/>
        <v>Awesome</v>
      </c>
    </row>
    <row r="46" spans="2:10">
      <c r="B46" s="22" t="s">
        <v>497</v>
      </c>
      <c r="C46" s="8">
        <v>21</v>
      </c>
      <c r="D46" s="287">
        <v>3289.1</v>
      </c>
      <c r="E46" s="287">
        <v>2388.12</v>
      </c>
      <c r="F46" s="282" t="str">
        <f t="shared" si="5"/>
        <v>ADULT</v>
      </c>
      <c r="G46" s="289" t="str">
        <f t="shared" si="6"/>
        <v>save more</v>
      </c>
      <c r="H46" s="283" t="str">
        <f t="shared" si="7"/>
        <v>Awesome</v>
      </c>
    </row>
    <row r="47" spans="2:10">
      <c r="B47" s="22" t="s">
        <v>500</v>
      </c>
      <c r="C47" s="8">
        <v>19</v>
      </c>
      <c r="D47" s="287">
        <v>-228.11</v>
      </c>
      <c r="E47" s="287">
        <v>42.79</v>
      </c>
      <c r="F47" s="282" t="str">
        <f t="shared" si="5"/>
        <v>MINOR</v>
      </c>
      <c r="G47" s="289" t="str">
        <f t="shared" si="6"/>
        <v>good job</v>
      </c>
      <c r="H47" s="283" t="str">
        <f t="shared" si="7"/>
        <v/>
      </c>
    </row>
    <row r="48" spans="2:10">
      <c r="J48" s="159" t="s">
        <v>510</v>
      </c>
    </row>
    <row r="49" spans="6:10">
      <c r="F49" s="439"/>
      <c r="J49" t="s">
        <v>511</v>
      </c>
    </row>
    <row r="50" spans="6:10">
      <c r="F50" s="439"/>
    </row>
    <row r="51" spans="6:10">
      <c r="F51" s="439"/>
    </row>
    <row r="52" spans="6:10">
      <c r="F52" s="439"/>
    </row>
    <row r="53" spans="6:10">
      <c r="F53" s="439"/>
    </row>
    <row r="54" spans="6:10">
      <c r="F54" s="439"/>
    </row>
    <row r="55" spans="6:10">
      <c r="H55" s="350" t="s">
        <v>512</v>
      </c>
      <c r="I55" s="351" t="b">
        <v>1</v>
      </c>
      <c r="J55" s="286" t="str">
        <f>IF(I55=TRUE,J56,"")</f>
        <v>=IF(E43*2&gt;D43,"AWESOME","")</v>
      </c>
    </row>
    <row r="56" spans="6:10">
      <c r="J56" s="285" t="s">
        <v>513</v>
      </c>
    </row>
  </sheetData>
  <hyperlinks>
    <hyperlink ref="B3" location="SYLLABUS!A1" display="🏠" xr:uid="{78772586-4277-A54A-B29C-D802CB02562B}"/>
  </hyperlinks>
  <pageMargins left="0.25" right="0.25" top="0.75" bottom="0.75" header="0.3" footer="0.3"/>
  <pageSetup scale="60" fitToHeight="0"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B37C9-E7E6-1543-A153-6A5B308BFB47}">
  <sheetPr>
    <tabColor theme="3" tint="0.499984740745262"/>
  </sheetPr>
  <dimension ref="A1:R46"/>
  <sheetViews>
    <sheetView topLeftCell="A3" workbookViewId="0">
      <selection activeCell="H23" sqref="H23"/>
    </sheetView>
  </sheetViews>
  <sheetFormatPr baseColWidth="10" defaultColWidth="11" defaultRowHeight="16"/>
  <cols>
    <col min="1" max="1" width="2.83203125" customWidth="1"/>
    <col min="2" max="4" width="6.1640625" customWidth="1"/>
    <col min="5" max="5" width="4.1640625" customWidth="1"/>
    <col min="6" max="9" width="6.1640625" customWidth="1"/>
    <col min="19" max="19" width="19" bestFit="1" customWidth="1"/>
    <col min="20" max="20" width="18.83203125" customWidth="1"/>
  </cols>
  <sheetData>
    <row r="1" spans="1:18" ht="32">
      <c r="A1" s="3"/>
      <c r="B1" s="142" t="s">
        <v>28</v>
      </c>
      <c r="C1" s="4"/>
      <c r="D1" s="4"/>
      <c r="E1" s="4"/>
      <c r="F1" s="4"/>
      <c r="G1" s="4"/>
      <c r="H1" s="4"/>
      <c r="I1" s="4"/>
      <c r="J1" s="4"/>
      <c r="K1" s="4"/>
      <c r="L1" s="4"/>
      <c r="M1" s="4"/>
      <c r="N1" s="4"/>
      <c r="O1" s="4"/>
      <c r="P1" s="4"/>
      <c r="Q1" s="4"/>
      <c r="R1" s="4"/>
    </row>
    <row r="2" spans="1:18" ht="24">
      <c r="A2" s="3"/>
      <c r="B2" s="248" t="s">
        <v>514</v>
      </c>
      <c r="C2" s="4"/>
      <c r="D2" s="4"/>
      <c r="E2" s="4"/>
      <c r="F2" s="4"/>
      <c r="G2" s="4"/>
      <c r="H2" s="4"/>
      <c r="I2" s="4"/>
      <c r="J2" s="4"/>
      <c r="K2" s="4"/>
      <c r="L2" s="4"/>
      <c r="M2" s="4"/>
      <c r="N2" s="4"/>
      <c r="O2" s="4"/>
      <c r="P2" s="4"/>
      <c r="Q2" s="4"/>
      <c r="R2" s="4"/>
    </row>
    <row r="3" spans="1:18" ht="29">
      <c r="A3" s="3"/>
      <c r="B3" s="438"/>
      <c r="C3" s="420" t="s">
        <v>2</v>
      </c>
      <c r="D3" s="4"/>
      <c r="E3" s="4"/>
      <c r="F3" s="4"/>
      <c r="G3" s="4"/>
      <c r="H3" s="4"/>
      <c r="I3" s="4"/>
      <c r="J3" s="4"/>
      <c r="K3" s="4"/>
      <c r="L3" s="4"/>
      <c r="M3" s="4"/>
      <c r="N3" s="4"/>
      <c r="O3" s="4"/>
      <c r="P3" s="4"/>
      <c r="Q3" s="4"/>
      <c r="R3" s="4"/>
    </row>
    <row r="5" spans="1:18">
      <c r="B5" t="s">
        <v>515</v>
      </c>
      <c r="K5" s="21"/>
      <c r="L5" s="6"/>
    </row>
    <row r="6" spans="1:18">
      <c r="K6" s="21"/>
      <c r="L6" s="6"/>
    </row>
    <row r="7" spans="1:18">
      <c r="B7" t="s">
        <v>516</v>
      </c>
      <c r="C7" t="s">
        <v>517</v>
      </c>
      <c r="D7" t="s">
        <v>518</v>
      </c>
      <c r="E7" t="s">
        <v>519</v>
      </c>
      <c r="F7" t="s">
        <v>520</v>
      </c>
      <c r="G7" t="s">
        <v>521</v>
      </c>
      <c r="H7" t="s">
        <v>522</v>
      </c>
      <c r="I7" s="6" t="s">
        <v>523</v>
      </c>
      <c r="K7" s="35" t="s">
        <v>524</v>
      </c>
      <c r="L7" s="6"/>
    </row>
    <row r="8" spans="1:18">
      <c r="B8" s="21" t="s">
        <v>435</v>
      </c>
      <c r="C8">
        <v>5</v>
      </c>
      <c r="D8">
        <v>0.49</v>
      </c>
      <c r="E8">
        <f>C8*D8</f>
        <v>2.4500000000000002</v>
      </c>
      <c r="F8">
        <f>C21</f>
        <v>0.35</v>
      </c>
      <c r="G8">
        <f>C8*F8</f>
        <v>1.75</v>
      </c>
      <c r="H8">
        <f>D8-F8</f>
        <v>0.14000000000000001</v>
      </c>
      <c r="I8" s="235">
        <f t="shared" ref="I8:I13" si="0">(E8-G8)/E8</f>
        <v>0.28571428571428575</v>
      </c>
      <c r="K8" s="21">
        <v>46023</v>
      </c>
      <c r="L8" s="21">
        <v>46024</v>
      </c>
      <c r="M8" s="21">
        <v>46025</v>
      </c>
      <c r="N8" s="21">
        <v>46026</v>
      </c>
      <c r="O8" s="21">
        <v>46027</v>
      </c>
      <c r="P8" s="21">
        <v>46028</v>
      </c>
      <c r="Q8" s="21">
        <v>46029</v>
      </c>
    </row>
    <row r="9" spans="1:18">
      <c r="B9" s="21" t="s">
        <v>437</v>
      </c>
      <c r="C9">
        <v>8</v>
      </c>
      <c r="D9">
        <v>0.79</v>
      </c>
      <c r="E9">
        <f>C9*D9</f>
        <v>6.32</v>
      </c>
      <c r="F9">
        <f>C22</f>
        <v>0.54</v>
      </c>
      <c r="G9">
        <f>C9*F9</f>
        <v>4.32</v>
      </c>
      <c r="H9">
        <f>D9-F9</f>
        <v>0.25</v>
      </c>
      <c r="I9" s="235">
        <f t="shared" si="0"/>
        <v>0.31645569620253161</v>
      </c>
      <c r="K9" s="21">
        <v>46030</v>
      </c>
      <c r="L9" s="21">
        <v>46031</v>
      </c>
      <c r="M9" s="21">
        <v>46032</v>
      </c>
      <c r="N9" s="21">
        <v>46033</v>
      </c>
      <c r="O9" s="21">
        <v>46034</v>
      </c>
      <c r="P9" s="21">
        <v>46035</v>
      </c>
      <c r="Q9" s="21">
        <v>46036</v>
      </c>
    </row>
    <row r="10" spans="1:18">
      <c r="B10" s="21" t="s">
        <v>525</v>
      </c>
      <c r="C10">
        <v>12</v>
      </c>
      <c r="D10">
        <v>1.25</v>
      </c>
      <c r="E10">
        <f>C10*D10</f>
        <v>15</v>
      </c>
      <c r="F10">
        <f>C23</f>
        <v>0.75</v>
      </c>
      <c r="G10">
        <f>C10*F10</f>
        <v>9</v>
      </c>
      <c r="H10">
        <f>D10-F10</f>
        <v>0.5</v>
      </c>
      <c r="I10" s="235">
        <f t="shared" si="0"/>
        <v>0.4</v>
      </c>
      <c r="K10" s="21">
        <v>46037</v>
      </c>
      <c r="L10" s="21">
        <v>46038</v>
      </c>
      <c r="M10" s="21">
        <v>46039</v>
      </c>
      <c r="N10" s="21">
        <v>46040</v>
      </c>
      <c r="O10" s="21">
        <v>46041</v>
      </c>
      <c r="P10" s="21">
        <v>46042</v>
      </c>
      <c r="Q10" s="21">
        <v>46043</v>
      </c>
    </row>
    <row r="11" spans="1:18">
      <c r="B11" s="21" t="s">
        <v>436</v>
      </c>
      <c r="C11">
        <v>8</v>
      </c>
      <c r="D11">
        <v>0.99</v>
      </c>
      <c r="E11">
        <f>C11*D11</f>
        <v>7.92</v>
      </c>
      <c r="F11">
        <f>C24</f>
        <v>0.54</v>
      </c>
      <c r="G11">
        <f>C11*F11</f>
        <v>4.32</v>
      </c>
      <c r="H11">
        <f>D11-F11</f>
        <v>0.44999999999999996</v>
      </c>
      <c r="I11" s="235">
        <f t="shared" si="0"/>
        <v>0.45454545454545453</v>
      </c>
      <c r="K11" s="21">
        <v>46044</v>
      </c>
      <c r="L11" s="21">
        <v>46045</v>
      </c>
      <c r="M11" s="21">
        <v>46046</v>
      </c>
      <c r="N11" s="21">
        <v>46047</v>
      </c>
      <c r="O11" s="21">
        <v>46048</v>
      </c>
      <c r="P11" s="21">
        <v>46049</v>
      </c>
      <c r="Q11" s="21">
        <v>46050</v>
      </c>
    </row>
    <row r="12" spans="1:18">
      <c r="B12" s="21" t="s">
        <v>526</v>
      </c>
      <c r="C12">
        <v>2</v>
      </c>
      <c r="D12">
        <v>3.5</v>
      </c>
      <c r="E12">
        <f>C12*D12</f>
        <v>7</v>
      </c>
      <c r="F12">
        <f>C25</f>
        <v>1.54</v>
      </c>
      <c r="G12">
        <f>C12*F12</f>
        <v>3.08</v>
      </c>
      <c r="H12">
        <f>D12-F12</f>
        <v>1.96</v>
      </c>
      <c r="I12" s="235">
        <f t="shared" si="0"/>
        <v>0.55999999999999994</v>
      </c>
      <c r="K12" s="21"/>
      <c r="L12" s="6"/>
    </row>
    <row r="13" spans="1:18">
      <c r="B13" s="21"/>
      <c r="E13">
        <f>SUM(E8:E12)</f>
        <v>38.69</v>
      </c>
      <c r="G13">
        <f>SUM(G8:G12)</f>
        <v>22.47</v>
      </c>
      <c r="H13">
        <f>E13-G13</f>
        <v>16.22</v>
      </c>
      <c r="I13" s="235">
        <f t="shared" si="0"/>
        <v>0.41922977513569398</v>
      </c>
      <c r="K13" s="21"/>
      <c r="L13" s="6"/>
    </row>
    <row r="14" spans="1:18">
      <c r="B14" s="21"/>
      <c r="K14" s="21"/>
    </row>
    <row r="15" spans="1:18">
      <c r="B15" s="21" t="s">
        <v>92</v>
      </c>
      <c r="D15" s="161">
        <f t="shared" ref="D15:I15" si="1">AVERAGE(D8:D12)</f>
        <v>1.4040000000000001</v>
      </c>
      <c r="E15" s="161">
        <f t="shared" si="1"/>
        <v>7.7379999999999995</v>
      </c>
      <c r="F15" s="161">
        <f t="shared" si="1"/>
        <v>0.74399999999999999</v>
      </c>
      <c r="G15" s="161">
        <f t="shared" si="1"/>
        <v>4.4939999999999998</v>
      </c>
      <c r="H15" s="161">
        <f t="shared" si="1"/>
        <v>0.65999999999999992</v>
      </c>
      <c r="I15" s="236">
        <f t="shared" si="1"/>
        <v>0.40334308729245444</v>
      </c>
      <c r="K15" t="s">
        <v>527</v>
      </c>
    </row>
    <row r="16" spans="1:18">
      <c r="B16" s="21" t="s">
        <v>113</v>
      </c>
      <c r="D16" s="161">
        <f t="shared" ref="D16:I16" si="2">MIN(D8:D12)</f>
        <v>0.49</v>
      </c>
      <c r="E16" s="161">
        <f t="shared" si="2"/>
        <v>2.4500000000000002</v>
      </c>
      <c r="F16" s="161">
        <f t="shared" si="2"/>
        <v>0.35</v>
      </c>
      <c r="G16" s="161">
        <f t="shared" si="2"/>
        <v>1.75</v>
      </c>
      <c r="H16" s="161">
        <f t="shared" si="2"/>
        <v>0.14000000000000001</v>
      </c>
      <c r="I16" s="236">
        <f t="shared" si="2"/>
        <v>0.28571428571428575</v>
      </c>
      <c r="K16" t="s">
        <v>528</v>
      </c>
      <c r="L16" t="s">
        <v>529</v>
      </c>
      <c r="M16" t="s">
        <v>530</v>
      </c>
      <c r="N16" t="s">
        <v>531</v>
      </c>
      <c r="O16" t="s">
        <v>532</v>
      </c>
    </row>
    <row r="17" spans="2:15">
      <c r="B17" s="21" t="s">
        <v>114</v>
      </c>
      <c r="D17" s="161">
        <f t="shared" ref="D17:I17" si="3">MAX(D8:D12)</f>
        <v>3.5</v>
      </c>
      <c r="E17" s="161">
        <f t="shared" si="3"/>
        <v>15</v>
      </c>
      <c r="F17" s="161">
        <f t="shared" si="3"/>
        <v>1.54</v>
      </c>
      <c r="G17" s="161">
        <f t="shared" si="3"/>
        <v>9</v>
      </c>
      <c r="H17" s="161">
        <f t="shared" si="3"/>
        <v>1.96</v>
      </c>
      <c r="I17" s="236">
        <f t="shared" si="3"/>
        <v>0.55999999999999994</v>
      </c>
      <c r="K17" t="s">
        <v>533</v>
      </c>
      <c r="L17">
        <v>64230</v>
      </c>
      <c r="M17" s="1">
        <v>41030</v>
      </c>
      <c r="N17">
        <v>20</v>
      </c>
      <c r="O17" s="1">
        <f>EDATE(M17,(N17*12))</f>
        <v>48335</v>
      </c>
    </row>
    <row r="18" spans="2:15">
      <c r="K18" t="s">
        <v>534</v>
      </c>
      <c r="L18">
        <v>54229</v>
      </c>
      <c r="M18" s="1">
        <v>39661</v>
      </c>
      <c r="N18">
        <v>20</v>
      </c>
      <c r="O18" s="1">
        <f t="shared" ref="O18:O22" si="4">EDATE(M18,(N18*12))</f>
        <v>46966</v>
      </c>
    </row>
    <row r="19" spans="2:15">
      <c r="D19" s="490" t="s">
        <v>535</v>
      </c>
      <c r="E19" s="490"/>
      <c r="F19" s="490"/>
      <c r="G19" s="490"/>
      <c r="K19" t="s">
        <v>536</v>
      </c>
      <c r="L19">
        <v>28432</v>
      </c>
      <c r="M19" s="1">
        <v>43497</v>
      </c>
      <c r="N19">
        <v>10</v>
      </c>
      <c r="O19" s="1">
        <f t="shared" si="4"/>
        <v>47150</v>
      </c>
    </row>
    <row r="20" spans="2:15">
      <c r="B20" s="21"/>
      <c r="C20" t="s">
        <v>520</v>
      </c>
      <c r="D20" s="2">
        <v>0.5</v>
      </c>
      <c r="E20" s="2">
        <v>0.6</v>
      </c>
      <c r="F20" s="2">
        <v>0.7</v>
      </c>
      <c r="G20" s="2">
        <v>0.8</v>
      </c>
      <c r="I20" s="2"/>
      <c r="J20" s="2"/>
      <c r="K20" t="s">
        <v>537</v>
      </c>
      <c r="L20">
        <v>200</v>
      </c>
      <c r="M20" s="1">
        <v>45519</v>
      </c>
      <c r="N20">
        <v>10</v>
      </c>
      <c r="O20" s="1">
        <f t="shared" si="4"/>
        <v>49171</v>
      </c>
    </row>
    <row r="21" spans="2:15">
      <c r="B21" s="21" t="s">
        <v>435</v>
      </c>
      <c r="C21" s="161">
        <v>0.35</v>
      </c>
      <c r="D21" s="161">
        <f t="shared" ref="D21:G25" si="5">$C21/(1-D$20)</f>
        <v>0.7</v>
      </c>
      <c r="E21" s="161">
        <f t="shared" si="5"/>
        <v>0.87499999999999989</v>
      </c>
      <c r="F21" s="161">
        <f t="shared" si="5"/>
        <v>1.1666666666666665</v>
      </c>
      <c r="G21" s="161">
        <f t="shared" si="5"/>
        <v>1.7500000000000002</v>
      </c>
      <c r="H21" s="161"/>
      <c r="I21" s="161"/>
      <c r="J21" s="161"/>
      <c r="K21" t="s">
        <v>538</v>
      </c>
      <c r="L21">
        <v>78239</v>
      </c>
      <c r="M21" s="1">
        <v>38983</v>
      </c>
      <c r="N21">
        <v>10</v>
      </c>
      <c r="O21" s="1">
        <f t="shared" si="4"/>
        <v>42636</v>
      </c>
    </row>
    <row r="22" spans="2:15">
      <c r="B22" s="21" t="s">
        <v>437</v>
      </c>
      <c r="C22" s="161">
        <v>0.54</v>
      </c>
      <c r="D22" s="161">
        <f t="shared" si="5"/>
        <v>1.08</v>
      </c>
      <c r="E22" s="161">
        <f t="shared" si="5"/>
        <v>1.35</v>
      </c>
      <c r="F22" s="161">
        <f t="shared" si="5"/>
        <v>1.7999999999999998</v>
      </c>
      <c r="G22" s="161">
        <f t="shared" si="5"/>
        <v>2.7000000000000006</v>
      </c>
      <c r="H22" s="161"/>
      <c r="I22" s="161"/>
      <c r="J22" s="161"/>
      <c r="K22" t="s">
        <v>539</v>
      </c>
      <c r="L22">
        <v>48252</v>
      </c>
      <c r="M22" s="1">
        <v>43040</v>
      </c>
      <c r="N22">
        <v>10</v>
      </c>
      <c r="O22" s="1">
        <f t="shared" si="4"/>
        <v>46692</v>
      </c>
    </row>
    <row r="23" spans="2:15">
      <c r="B23" s="21" t="s">
        <v>525</v>
      </c>
      <c r="C23" s="161">
        <v>0.75</v>
      </c>
      <c r="D23" s="161">
        <f t="shared" si="5"/>
        <v>1.5</v>
      </c>
      <c r="E23" s="161">
        <f t="shared" si="5"/>
        <v>1.875</v>
      </c>
      <c r="F23" s="161">
        <f t="shared" si="5"/>
        <v>2.4999999999999996</v>
      </c>
      <c r="G23" s="161">
        <f t="shared" si="5"/>
        <v>3.7500000000000009</v>
      </c>
      <c r="H23" s="161"/>
      <c r="I23" s="161"/>
      <c r="J23" s="161"/>
      <c r="K23" t="s">
        <v>540</v>
      </c>
    </row>
    <row r="24" spans="2:15">
      <c r="B24" s="21" t="s">
        <v>436</v>
      </c>
      <c r="C24" s="161">
        <v>0.54</v>
      </c>
      <c r="D24" s="161">
        <f t="shared" si="5"/>
        <v>1.08</v>
      </c>
      <c r="E24" s="161">
        <f t="shared" si="5"/>
        <v>1.35</v>
      </c>
      <c r="F24" s="161">
        <f t="shared" si="5"/>
        <v>1.7999999999999998</v>
      </c>
      <c r="G24" s="161">
        <f t="shared" si="5"/>
        <v>2.7000000000000006</v>
      </c>
      <c r="H24" s="161"/>
      <c r="I24" s="161"/>
      <c r="J24" s="161"/>
      <c r="K24" t="s">
        <v>528</v>
      </c>
      <c r="L24" t="s">
        <v>529</v>
      </c>
      <c r="M24" t="s">
        <v>530</v>
      </c>
      <c r="N24" t="s">
        <v>531</v>
      </c>
      <c r="O24" t="s">
        <v>532</v>
      </c>
    </row>
    <row r="25" spans="2:15">
      <c r="B25" s="21" t="s">
        <v>526</v>
      </c>
      <c r="C25" s="161">
        <v>1.54</v>
      </c>
      <c r="D25" s="161">
        <f t="shared" si="5"/>
        <v>3.08</v>
      </c>
      <c r="E25" s="161">
        <f t="shared" si="5"/>
        <v>3.85</v>
      </c>
      <c r="F25" s="161">
        <f t="shared" si="5"/>
        <v>5.1333333333333329</v>
      </c>
      <c r="G25" s="161">
        <f t="shared" si="5"/>
        <v>7.700000000000002</v>
      </c>
      <c r="H25" s="161"/>
      <c r="I25" s="161"/>
      <c r="J25" s="161"/>
      <c r="K25" t="s">
        <v>541</v>
      </c>
      <c r="L25">
        <v>13345</v>
      </c>
      <c r="M25" s="1">
        <v>43101</v>
      </c>
      <c r="N25">
        <v>10</v>
      </c>
      <c r="O25" s="1">
        <f t="shared" ref="O25:O28" si="6">EDATE(M25,(N25*12))</f>
        <v>46753</v>
      </c>
    </row>
    <row r="26" spans="2:15">
      <c r="K26" t="s">
        <v>542</v>
      </c>
      <c r="L26">
        <v>9345</v>
      </c>
      <c r="M26" s="1">
        <v>45383</v>
      </c>
      <c r="N26">
        <v>20</v>
      </c>
      <c r="O26" s="1">
        <f t="shared" si="6"/>
        <v>52688</v>
      </c>
    </row>
    <row r="27" spans="2:15">
      <c r="K27" t="s">
        <v>543</v>
      </c>
      <c r="L27">
        <v>8823</v>
      </c>
      <c r="M27" s="1">
        <v>45413</v>
      </c>
      <c r="N27">
        <v>20</v>
      </c>
      <c r="O27" s="1">
        <f t="shared" si="6"/>
        <v>52718</v>
      </c>
    </row>
    <row r="28" spans="2:15">
      <c r="K28" t="s">
        <v>544</v>
      </c>
      <c r="L28">
        <v>2384</v>
      </c>
      <c r="M28" s="1">
        <v>44958</v>
      </c>
      <c r="N28">
        <v>20</v>
      </c>
      <c r="O28" s="1">
        <f t="shared" si="6"/>
        <v>52263</v>
      </c>
    </row>
    <row r="29" spans="2:15">
      <c r="B29" s="35" t="s">
        <v>545</v>
      </c>
      <c r="C29" s="35" t="s">
        <v>546</v>
      </c>
      <c r="D29" s="35" t="s">
        <v>547</v>
      </c>
      <c r="E29" s="35" t="s">
        <v>548</v>
      </c>
      <c r="F29" s="35" t="s">
        <v>549</v>
      </c>
      <c r="G29" s="35" t="s">
        <v>550</v>
      </c>
      <c r="H29" s="35" t="s">
        <v>551</v>
      </c>
    </row>
    <row r="30" spans="2:15">
      <c r="B30" s="35" t="s">
        <v>552</v>
      </c>
      <c r="C30" s="35" t="s">
        <v>553</v>
      </c>
      <c r="D30" s="35" t="s">
        <v>554</v>
      </c>
      <c r="E30" s="35" t="s">
        <v>555</v>
      </c>
      <c r="F30" s="35">
        <v>44463</v>
      </c>
      <c r="G30" s="35">
        <v>1099</v>
      </c>
      <c r="H30" s="35">
        <v>1200</v>
      </c>
    </row>
    <row r="31" spans="2:15">
      <c r="B31" s="35" t="s">
        <v>556</v>
      </c>
      <c r="C31" s="35" t="s">
        <v>557</v>
      </c>
      <c r="D31" s="35" t="s">
        <v>558</v>
      </c>
      <c r="E31" s="35" t="s">
        <v>559</v>
      </c>
      <c r="F31" s="35">
        <v>44225</v>
      </c>
      <c r="G31" s="35">
        <v>1199</v>
      </c>
      <c r="H31" s="35">
        <v>1356</v>
      </c>
    </row>
    <row r="32" spans="2:15" ht="22">
      <c r="B32" s="35" t="s">
        <v>560</v>
      </c>
      <c r="C32" s="35" t="s">
        <v>561</v>
      </c>
      <c r="D32" s="35" t="s">
        <v>562</v>
      </c>
      <c r="E32" s="35" t="s">
        <v>555</v>
      </c>
      <c r="F32" s="35">
        <v>44488</v>
      </c>
      <c r="G32" s="35">
        <v>899</v>
      </c>
      <c r="H32" s="35">
        <v>1889</v>
      </c>
      <c r="K32" s="162" t="s">
        <v>563</v>
      </c>
    </row>
    <row r="33" spans="2:16">
      <c r="B33" s="35" t="s">
        <v>564</v>
      </c>
      <c r="C33" s="35" t="s">
        <v>565</v>
      </c>
      <c r="D33" s="35" t="s">
        <v>566</v>
      </c>
      <c r="E33" s="35" t="s">
        <v>567</v>
      </c>
      <c r="F33" s="35">
        <v>44147</v>
      </c>
      <c r="G33" s="35">
        <v>499</v>
      </c>
      <c r="H33" s="35">
        <v>10542</v>
      </c>
      <c r="K33" t="s">
        <v>568</v>
      </c>
    </row>
    <row r="34" spans="2:16">
      <c r="B34" s="35" t="s">
        <v>569</v>
      </c>
      <c r="C34" s="35" t="s">
        <v>570</v>
      </c>
      <c r="D34" s="35" t="s">
        <v>571</v>
      </c>
      <c r="E34" s="35" t="s">
        <v>555</v>
      </c>
      <c r="F34" s="35">
        <v>44301</v>
      </c>
      <c r="G34" s="35">
        <v>999</v>
      </c>
      <c r="H34" s="35">
        <v>9823</v>
      </c>
      <c r="L34" t="s">
        <v>572</v>
      </c>
    </row>
    <row r="35" spans="2:16">
      <c r="B35" s="35" t="s">
        <v>573</v>
      </c>
      <c r="C35" s="35" t="s">
        <v>574</v>
      </c>
      <c r="D35" s="35" t="s">
        <v>575</v>
      </c>
      <c r="E35" s="35" t="s">
        <v>555</v>
      </c>
      <c r="F35" s="35">
        <v>44224</v>
      </c>
      <c r="G35" s="35">
        <v>999</v>
      </c>
      <c r="H35" s="35">
        <v>4519</v>
      </c>
      <c r="L35" t="s">
        <v>576</v>
      </c>
    </row>
    <row r="36" spans="2:16">
      <c r="B36" s="35" t="s">
        <v>577</v>
      </c>
      <c r="C36" s="35" t="s">
        <v>578</v>
      </c>
      <c r="D36" s="35" t="s">
        <v>579</v>
      </c>
      <c r="E36" s="35" t="s">
        <v>555</v>
      </c>
      <c r="F36" s="35">
        <v>44302</v>
      </c>
      <c r="G36" s="35">
        <v>1349</v>
      </c>
      <c r="H36" s="35">
        <v>3876</v>
      </c>
      <c r="L36" t="s">
        <v>580</v>
      </c>
    </row>
    <row r="37" spans="2:16">
      <c r="B37" s="35" t="s">
        <v>581</v>
      </c>
      <c r="C37" s="35" t="s">
        <v>582</v>
      </c>
      <c r="D37" s="35" t="s">
        <v>583</v>
      </c>
      <c r="E37" s="35" t="s">
        <v>584</v>
      </c>
      <c r="F37" s="35">
        <v>44242</v>
      </c>
      <c r="G37" s="35">
        <v>1429</v>
      </c>
      <c r="H37" s="35">
        <v>2492</v>
      </c>
      <c r="L37" t="s">
        <v>585</v>
      </c>
    </row>
    <row r="38" spans="2:16">
      <c r="B38" s="35" t="s">
        <v>586</v>
      </c>
      <c r="C38" s="35" t="s">
        <v>587</v>
      </c>
      <c r="D38" s="35" t="s">
        <v>588</v>
      </c>
      <c r="E38" s="35" t="s">
        <v>589</v>
      </c>
      <c r="F38" s="35">
        <v>44270</v>
      </c>
      <c r="G38" s="35">
        <v>1499</v>
      </c>
      <c r="H38" s="35">
        <v>6834</v>
      </c>
      <c r="L38" t="s">
        <v>590</v>
      </c>
    </row>
    <row r="39" spans="2:16">
      <c r="B39" s="35" t="s">
        <v>591</v>
      </c>
      <c r="C39" s="35" t="s">
        <v>592</v>
      </c>
      <c r="D39" s="35" t="s">
        <v>593</v>
      </c>
      <c r="E39" s="35" t="s">
        <v>589</v>
      </c>
      <c r="F39" s="35">
        <v>44244</v>
      </c>
      <c r="G39" s="35">
        <v>1299</v>
      </c>
      <c r="H39" s="35">
        <v>8588</v>
      </c>
      <c r="L39" t="s">
        <v>594</v>
      </c>
    </row>
    <row r="40" spans="2:16">
      <c r="B40" s="35" t="s">
        <v>552</v>
      </c>
      <c r="C40" s="35" t="s">
        <v>595</v>
      </c>
      <c r="D40" s="35" t="s">
        <v>596</v>
      </c>
      <c r="E40" s="35" t="s">
        <v>555</v>
      </c>
      <c r="F40" s="35">
        <v>44495</v>
      </c>
      <c r="G40" s="35">
        <v>1999</v>
      </c>
      <c r="H40" s="35">
        <v>12133</v>
      </c>
      <c r="L40" t="s">
        <v>597</v>
      </c>
      <c r="P40" s="10" t="s">
        <v>598</v>
      </c>
    </row>
    <row r="41" spans="2:16">
      <c r="B41" s="35" t="s">
        <v>556</v>
      </c>
      <c r="C41" s="35" t="s">
        <v>599</v>
      </c>
      <c r="D41" s="35" t="s">
        <v>600</v>
      </c>
      <c r="E41" s="35" t="s">
        <v>559</v>
      </c>
      <c r="F41" s="35">
        <v>44034</v>
      </c>
      <c r="G41" s="35">
        <v>1699</v>
      </c>
      <c r="H41" s="35">
        <v>1745</v>
      </c>
      <c r="L41" t="s">
        <v>601</v>
      </c>
    </row>
    <row r="42" spans="2:16">
      <c r="L42" t="s">
        <v>602</v>
      </c>
    </row>
    <row r="43" spans="2:16">
      <c r="L43" t="s">
        <v>127</v>
      </c>
    </row>
    <row r="44" spans="2:16">
      <c r="B44" s="35" t="s">
        <v>603</v>
      </c>
      <c r="L44" t="s">
        <v>604</v>
      </c>
    </row>
    <row r="45" spans="2:16">
      <c r="B45">
        <v>4896372284</v>
      </c>
      <c r="L45" t="s">
        <v>605</v>
      </c>
    </row>
    <row r="46" spans="2:16">
      <c r="B46" s="161">
        <v>4896372284</v>
      </c>
      <c r="L46" t="s">
        <v>606</v>
      </c>
    </row>
  </sheetData>
  <mergeCells count="1">
    <mergeCell ref="D19:G19"/>
  </mergeCells>
  <hyperlinks>
    <hyperlink ref="C3" location="SYLLABUS!A1" display="🏠" xr:uid="{0AA2E10D-AEE0-344E-A048-9FB4419668A6}"/>
  </hyperlinks>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9C4E4-F07E-CC4F-9C7F-DCF25BB20FD7}">
  <sheetPr>
    <tabColor theme="3" tint="0.249977111117893"/>
    <pageSetUpPr fitToPage="1"/>
  </sheetPr>
  <dimension ref="A1:M60"/>
  <sheetViews>
    <sheetView showGridLines="0" topLeftCell="B1" zoomScale="160" zoomScaleNormal="160" workbookViewId="0">
      <pane ySplit="3" topLeftCell="A32" activePane="bottomLeft" state="frozen"/>
      <selection activeCell="H23" sqref="H23"/>
      <selection pane="bottomLeft" activeCell="H46" sqref="H46"/>
    </sheetView>
  </sheetViews>
  <sheetFormatPr baseColWidth="10" defaultColWidth="11" defaultRowHeight="16"/>
  <cols>
    <col min="1" max="1" width="2.83203125" customWidth="1"/>
    <col min="2" max="2" width="22.83203125" customWidth="1"/>
    <col min="3" max="3" width="16.5" customWidth="1"/>
    <col min="4" max="4" width="10" customWidth="1"/>
    <col min="5" max="5" width="7" customWidth="1"/>
    <col min="6" max="6" width="10.6640625" customWidth="1"/>
    <col min="7" max="7" width="27.83203125" customWidth="1"/>
    <col min="8" max="8" width="21" bestFit="1" customWidth="1"/>
    <col min="10" max="10" width="3.6640625" customWidth="1"/>
    <col min="11" max="11" width="31.33203125" customWidth="1"/>
    <col min="12" max="12" width="30.5" customWidth="1"/>
    <col min="13" max="13" width="13.6640625" customWidth="1"/>
  </cols>
  <sheetData>
    <row r="1" spans="1:13" ht="32">
      <c r="A1" s="3"/>
      <c r="B1" s="142" t="s">
        <v>607</v>
      </c>
      <c r="C1" s="14"/>
      <c r="D1" s="14"/>
      <c r="E1" s="14"/>
      <c r="F1" s="14"/>
      <c r="G1" s="14"/>
      <c r="H1" s="14"/>
      <c r="I1" s="14"/>
      <c r="J1" s="14"/>
      <c r="K1" s="14"/>
      <c r="L1" s="14"/>
      <c r="M1" s="14"/>
    </row>
    <row r="2" spans="1:13" ht="24">
      <c r="A2" s="3"/>
      <c r="B2" s="248" t="s">
        <v>608</v>
      </c>
      <c r="C2" s="14"/>
      <c r="D2" s="14"/>
      <c r="E2" s="14"/>
      <c r="F2" s="14"/>
      <c r="G2" s="14"/>
      <c r="H2" s="14"/>
      <c r="I2" s="14"/>
      <c r="J2" s="14"/>
      <c r="K2" s="14"/>
      <c r="L2" s="14"/>
      <c r="M2" s="14"/>
    </row>
    <row r="3" spans="1:13" ht="29">
      <c r="A3" s="3"/>
      <c r="B3" s="435" t="s">
        <v>2</v>
      </c>
      <c r="C3" s="14"/>
      <c r="D3" s="14"/>
      <c r="E3" s="14"/>
      <c r="F3" s="14"/>
      <c r="G3" s="14"/>
      <c r="H3" s="14"/>
      <c r="I3" s="14"/>
      <c r="J3" s="14"/>
      <c r="K3" s="14"/>
      <c r="L3" s="14"/>
      <c r="M3" s="14"/>
    </row>
    <row r="5" spans="1:13" ht="29">
      <c r="B5" s="99" t="s">
        <v>32</v>
      </c>
    </row>
    <row r="6" spans="1:13" ht="12" customHeight="1">
      <c r="B6" s="111"/>
    </row>
    <row r="7" spans="1:13" ht="17" thickBot="1">
      <c r="B7" t="s">
        <v>609</v>
      </c>
      <c r="K7" s="377">
        <f ca="1">NOW()</f>
        <v>46133.542999189813</v>
      </c>
    </row>
    <row r="8" spans="1:13" ht="23" thickTop="1">
      <c r="B8" t="s">
        <v>610</v>
      </c>
      <c r="K8" s="174">
        <f ca="1">K7</f>
        <v>46133.542999189813</v>
      </c>
      <c r="L8" s="175" t="s">
        <v>611</v>
      </c>
    </row>
    <row r="9" spans="1:13" ht="17" thickBot="1">
      <c r="B9" t="s">
        <v>612</v>
      </c>
      <c r="K9" s="176">
        <f ca="1">K7</f>
        <v>46133.542999189813</v>
      </c>
      <c r="L9" s="177" t="s">
        <v>613</v>
      </c>
    </row>
    <row r="10" spans="1:13" ht="22">
      <c r="B10" s="163" t="s">
        <v>614</v>
      </c>
      <c r="C10" s="393" t="s">
        <v>615</v>
      </c>
      <c r="K10" s="178">
        <f t="shared" ref="K10:K14" ca="1" si="0">K9</f>
        <v>46133.542999189813</v>
      </c>
      <c r="L10" s="177" t="s">
        <v>616</v>
      </c>
    </row>
    <row r="11" spans="1:13" ht="22">
      <c r="B11" s="408">
        <v>1</v>
      </c>
      <c r="C11" s="164">
        <f>B11</f>
        <v>1</v>
      </c>
      <c r="D11" t="s">
        <v>617</v>
      </c>
      <c r="K11" s="179">
        <f t="shared" ca="1" si="0"/>
        <v>46133.542999189813</v>
      </c>
      <c r="L11" s="177" t="s">
        <v>618</v>
      </c>
    </row>
    <row r="12" spans="1:13" ht="23" thickBot="1">
      <c r="B12" s="165">
        <f ca="1">TODAY()</f>
        <v>46133</v>
      </c>
      <c r="C12" s="166">
        <f ca="1">B12</f>
        <v>46133</v>
      </c>
      <c r="D12" t="s">
        <v>619</v>
      </c>
      <c r="K12" s="180">
        <f t="shared" ca="1" si="0"/>
        <v>46133.542999189813</v>
      </c>
      <c r="L12" s="177" t="s">
        <v>620</v>
      </c>
    </row>
    <row r="13" spans="1:13">
      <c r="K13" s="180">
        <f t="shared" ca="1" si="0"/>
        <v>46133.542999189813</v>
      </c>
      <c r="L13" s="177" t="s">
        <v>621</v>
      </c>
    </row>
    <row r="14" spans="1:13">
      <c r="K14" s="181">
        <f t="shared" ca="1" si="0"/>
        <v>46133.542999189813</v>
      </c>
      <c r="L14" s="177" t="s">
        <v>622</v>
      </c>
    </row>
    <row r="15" spans="1:13">
      <c r="K15" s="182">
        <f ca="1">K18</f>
        <v>46133.542999189813</v>
      </c>
      <c r="L15" s="177" t="s">
        <v>623</v>
      </c>
    </row>
    <row r="16" spans="1:13" ht="17" thickBot="1">
      <c r="B16" t="s">
        <v>624</v>
      </c>
      <c r="K16" s="176">
        <f ca="1">K15</f>
        <v>46133.542999189813</v>
      </c>
      <c r="L16" s="177" t="s">
        <v>625</v>
      </c>
    </row>
    <row r="17" spans="2:13" ht="22">
      <c r="B17" s="163" t="s">
        <v>626</v>
      </c>
      <c r="C17" s="505" t="s">
        <v>615</v>
      </c>
      <c r="D17" s="505"/>
      <c r="E17" s="506"/>
      <c r="F17" s="380"/>
      <c r="G17" s="504" t="s">
        <v>627</v>
      </c>
      <c r="H17" s="504"/>
      <c r="K17" s="183">
        <f ca="1">K14</f>
        <v>46133.542999189813</v>
      </c>
      <c r="L17" s="184" t="s">
        <v>6</v>
      </c>
    </row>
    <row r="18" spans="2:13" ht="23" thickBot="1">
      <c r="B18" s="168">
        <v>46102.55541666667</v>
      </c>
      <c r="C18" s="507">
        <f>B18</f>
        <v>46102.55541666667</v>
      </c>
      <c r="D18" s="507"/>
      <c r="E18" s="507"/>
      <c r="F18" s="381"/>
      <c r="G18" s="504"/>
      <c r="H18" s="504"/>
      <c r="K18" s="185">
        <f ca="1">K17</f>
        <v>46133.542999189813</v>
      </c>
      <c r="L18" s="177" t="s">
        <v>628</v>
      </c>
    </row>
    <row r="19" spans="2:13" ht="22">
      <c r="B19" s="167"/>
      <c r="C19" t="s">
        <v>629</v>
      </c>
      <c r="K19" s="179">
        <f ca="1">K8</f>
        <v>46133.542999189813</v>
      </c>
      <c r="L19" s="177" t="s">
        <v>630</v>
      </c>
    </row>
    <row r="20" spans="2:13">
      <c r="K20" s="189">
        <f ca="1">K8</f>
        <v>46133.542999189813</v>
      </c>
      <c r="L20" s="177" t="s">
        <v>631</v>
      </c>
    </row>
    <row r="21" spans="2:13">
      <c r="K21" s="190">
        <f t="shared" ref="K21:K22" ca="1" si="1">K9</f>
        <v>46133.542999189813</v>
      </c>
      <c r="L21" s="177" t="s">
        <v>632</v>
      </c>
    </row>
    <row r="22" spans="2:13" ht="22" customHeight="1" thickBot="1">
      <c r="B22" s="99" t="s">
        <v>633</v>
      </c>
      <c r="K22" s="191">
        <f t="shared" ca="1" si="1"/>
        <v>46133.542999189813</v>
      </c>
      <c r="L22" s="186" t="s">
        <v>634</v>
      </c>
    </row>
    <row r="23" spans="2:13" ht="9" customHeight="1" thickTop="1">
      <c r="K23" s="172"/>
    </row>
    <row r="24" spans="2:13">
      <c r="B24" t="s">
        <v>635</v>
      </c>
      <c r="K24" s="187" t="s">
        <v>636</v>
      </c>
      <c r="L24" s="188"/>
    </row>
    <row r="25" spans="2:13">
      <c r="B25" t="s">
        <v>637</v>
      </c>
    </row>
    <row r="26" spans="2:13">
      <c r="B26" t="s">
        <v>638</v>
      </c>
    </row>
    <row r="27" spans="2:13" ht="29">
      <c r="B27" t="s">
        <v>639</v>
      </c>
      <c r="K27" s="99" t="s">
        <v>640</v>
      </c>
    </row>
    <row r="28" spans="2:13" ht="22">
      <c r="C28" s="378">
        <f ca="1">TODAY()</f>
        <v>46133</v>
      </c>
      <c r="E28" s="160" t="s">
        <v>641</v>
      </c>
      <c r="F28" s="160"/>
      <c r="G28" s="409">
        <f ca="1">C28</f>
        <v>46133</v>
      </c>
      <c r="K28" s="362" t="s">
        <v>642</v>
      </c>
      <c r="L28" s="370">
        <f ca="1">TODAY()</f>
        <v>46133</v>
      </c>
      <c r="M28" s="258"/>
    </row>
    <row r="29" spans="2:13" ht="22">
      <c r="C29" s="167" t="s">
        <v>643</v>
      </c>
      <c r="D29" s="169" t="s">
        <v>644</v>
      </c>
      <c r="E29" s="160" t="s">
        <v>641</v>
      </c>
      <c r="F29" s="160"/>
      <c r="G29" s="382">
        <f>1/24</f>
        <v>4.1666666666666664E-2</v>
      </c>
      <c r="H29" s="1">
        <f ca="1">TODAY()</f>
        <v>46133</v>
      </c>
      <c r="L29" s="365" t="s">
        <v>645</v>
      </c>
    </row>
    <row r="30" spans="2:13" ht="22">
      <c r="C30" s="167" t="s">
        <v>646</v>
      </c>
      <c r="D30" s="169" t="s">
        <v>647</v>
      </c>
      <c r="E30" s="160" t="s">
        <v>641</v>
      </c>
      <c r="F30" s="160"/>
      <c r="G30" s="383">
        <f>1/(24*60)</f>
        <v>6.9444444444444447E-4</v>
      </c>
      <c r="H30" s="440">
        <f ca="1">NOW()</f>
        <v>46133.542999189813</v>
      </c>
      <c r="K30" s="368" t="s">
        <v>648</v>
      </c>
      <c r="L30" s="369" t="s">
        <v>649</v>
      </c>
      <c r="M30" s="156"/>
    </row>
    <row r="31" spans="2:13" ht="22">
      <c r="C31" s="167" t="s">
        <v>650</v>
      </c>
      <c r="D31" s="169" t="s">
        <v>651</v>
      </c>
      <c r="E31" s="160" t="s">
        <v>641</v>
      </c>
      <c r="F31" s="160"/>
      <c r="G31" s="384">
        <f>1/(24*60*60)</f>
        <v>1.1574074074074073E-5</v>
      </c>
      <c r="L31" s="364"/>
    </row>
    <row r="32" spans="2:13">
      <c r="K32" s="362" t="s">
        <v>652</v>
      </c>
      <c r="L32" s="367">
        <f ca="1">NOW()</f>
        <v>46133.542999189813</v>
      </c>
      <c r="M32" s="258"/>
    </row>
    <row r="33" spans="2:13" ht="19">
      <c r="B33" s="406" t="s">
        <v>653</v>
      </c>
      <c r="G33" s="410">
        <f>(8*G29)+(30*G30)</f>
        <v>0.35416666666666663</v>
      </c>
      <c r="L33" s="365" t="s">
        <v>654</v>
      </c>
    </row>
    <row r="34" spans="2:13">
      <c r="K34" s="368" t="s">
        <v>655</v>
      </c>
      <c r="L34" s="369" t="s">
        <v>656</v>
      </c>
      <c r="M34" s="156"/>
    </row>
    <row r="35" spans="2:13">
      <c r="G35" s="379"/>
      <c r="H35" s="170"/>
      <c r="K35" s="21"/>
      <c r="L35" s="364"/>
    </row>
    <row r="36" spans="2:13" ht="22">
      <c r="K36" s="362" t="s">
        <v>657</v>
      </c>
      <c r="L36" s="376">
        <f ca="1">NETWORKDAYS(TODAY(),K37)</f>
        <v>179</v>
      </c>
      <c r="M36" s="258"/>
    </row>
    <row r="37" spans="2:13">
      <c r="K37" s="360">
        <v>46381</v>
      </c>
      <c r="L37" s="363" t="s">
        <v>658</v>
      </c>
      <c r="M37" s="156"/>
    </row>
    <row r="39" spans="2:13">
      <c r="K39" s="371" t="s">
        <v>659</v>
      </c>
      <c r="L39" s="372" t="s">
        <v>660</v>
      </c>
      <c r="M39" s="258"/>
    </row>
    <row r="40" spans="2:13">
      <c r="K40" s="361" t="s">
        <v>122</v>
      </c>
      <c r="L40" s="366">
        <f ca="1">TODAY()</f>
        <v>46133</v>
      </c>
    </row>
    <row r="41" spans="2:13" ht="29">
      <c r="B41" s="99" t="s">
        <v>661</v>
      </c>
      <c r="K41" s="361" t="s">
        <v>662</v>
      </c>
      <c r="L41" s="364">
        <v>20</v>
      </c>
    </row>
    <row r="42" spans="2:13">
      <c r="K42" s="373" t="s">
        <v>663</v>
      </c>
      <c r="L42" s="374">
        <f ca="1">EDATE(L40,L41)</f>
        <v>46742</v>
      </c>
      <c r="M42" s="156"/>
    </row>
    <row r="43" spans="2:13">
      <c r="B43" s="392" t="s">
        <v>664</v>
      </c>
      <c r="C43" s="392" t="s">
        <v>665</v>
      </c>
      <c r="D43" s="508" t="s">
        <v>666</v>
      </c>
      <c r="E43" s="508"/>
      <c r="F43" s="385"/>
      <c r="L43" s="364"/>
    </row>
    <row r="44" spans="2:13">
      <c r="B44" s="388">
        <v>46102</v>
      </c>
      <c r="C44" s="387">
        <v>46151</v>
      </c>
      <c r="D44" s="490">
        <f>C44-B44</f>
        <v>49</v>
      </c>
      <c r="E44" s="490"/>
      <c r="F44" s="386"/>
      <c r="G44" s="159" t="s">
        <v>667</v>
      </c>
      <c r="K44" s="371" t="s">
        <v>668</v>
      </c>
      <c r="L44" s="375"/>
      <c r="M44" s="258"/>
    </row>
    <row r="45" spans="2:13">
      <c r="B45" s="392" t="s">
        <v>664</v>
      </c>
      <c r="C45" s="392" t="s">
        <v>665</v>
      </c>
      <c r="D45" s="508" t="s">
        <v>669</v>
      </c>
      <c r="E45" s="508"/>
      <c r="F45" s="385"/>
      <c r="K45" s="21" t="s">
        <v>670</v>
      </c>
      <c r="L45" s="364" t="s">
        <v>671</v>
      </c>
    </row>
    <row r="46" spans="2:13">
      <c r="B46" s="171">
        <v>41719</v>
      </c>
      <c r="C46" s="171">
        <v>46151</v>
      </c>
      <c r="D46" s="490">
        <f>DATEDIF(B46,C46,"M")</f>
        <v>145</v>
      </c>
      <c r="E46" s="490"/>
      <c r="F46" s="386"/>
      <c r="G46" s="159" t="s">
        <v>672</v>
      </c>
      <c r="K46" s="1">
        <f ca="1">TODAY()</f>
        <v>46133</v>
      </c>
      <c r="L46" s="366">
        <f ca="1">DATE(YEAR(K46)+K47,MONTH(K46), DAY(K46))</f>
        <v>53438</v>
      </c>
    </row>
    <row r="47" spans="2:13">
      <c r="B47" s="392" t="s">
        <v>664</v>
      </c>
      <c r="C47" s="392" t="s">
        <v>665</v>
      </c>
      <c r="D47" s="508" t="s">
        <v>673</v>
      </c>
      <c r="E47" s="508"/>
      <c r="F47" s="385"/>
      <c r="K47" s="156">
        <v>20</v>
      </c>
      <c r="L47" s="363" t="s">
        <v>674</v>
      </c>
      <c r="M47" s="156"/>
    </row>
    <row r="48" spans="2:13">
      <c r="B48" s="171">
        <v>41719</v>
      </c>
      <c r="C48" s="171">
        <v>46151</v>
      </c>
      <c r="D48" s="490">
        <f>DATEDIF(B48,C48,"Y")</f>
        <v>12</v>
      </c>
      <c r="E48" s="490"/>
      <c r="F48" s="386"/>
      <c r="G48" s="159" t="s">
        <v>675</v>
      </c>
    </row>
    <row r="49" spans="2:6">
      <c r="B49" s="392" t="s">
        <v>664</v>
      </c>
      <c r="C49" s="392" t="s">
        <v>665</v>
      </c>
      <c r="D49" s="508" t="s">
        <v>673</v>
      </c>
      <c r="E49" s="508"/>
      <c r="F49" s="385"/>
    </row>
    <row r="50" spans="2:6">
      <c r="B50" s="171">
        <v>41719</v>
      </c>
      <c r="C50" s="171">
        <v>46151</v>
      </c>
      <c r="D50" s="490">
        <f>DATEDIF(B50,C50,"Y")</f>
        <v>12</v>
      </c>
      <c r="E50" s="490"/>
      <c r="F50" s="6"/>
    </row>
    <row r="52" spans="2:6">
      <c r="B52" t="s">
        <v>676</v>
      </c>
    </row>
    <row r="53" spans="2:6">
      <c r="B53" t="s">
        <v>677</v>
      </c>
    </row>
    <row r="54" spans="2:6">
      <c r="B54" t="s">
        <v>678</v>
      </c>
    </row>
    <row r="55" spans="2:6">
      <c r="B55" t="s">
        <v>679</v>
      </c>
    </row>
    <row r="56" spans="2:6">
      <c r="B56" s="173" t="s">
        <v>680</v>
      </c>
    </row>
    <row r="57" spans="2:6">
      <c r="B57" s="173" t="s">
        <v>681</v>
      </c>
    </row>
    <row r="58" spans="2:6">
      <c r="B58" s="173" t="s">
        <v>682</v>
      </c>
    </row>
    <row r="60" spans="2:6">
      <c r="B60" t="s">
        <v>683</v>
      </c>
    </row>
  </sheetData>
  <mergeCells count="11">
    <mergeCell ref="D50:E50"/>
    <mergeCell ref="D45:E45"/>
    <mergeCell ref="D46:E46"/>
    <mergeCell ref="D47:E47"/>
    <mergeCell ref="D48:E48"/>
    <mergeCell ref="D49:E49"/>
    <mergeCell ref="G17:H18"/>
    <mergeCell ref="C17:E17"/>
    <mergeCell ref="C18:E18"/>
    <mergeCell ref="D43:E43"/>
    <mergeCell ref="D44:E44"/>
  </mergeCells>
  <hyperlinks>
    <hyperlink ref="B3" location="SYLLABUS!A1" display="🏠" xr:uid="{C1050122-5744-0A40-9230-691469536272}"/>
  </hyperlinks>
  <pageMargins left="0.25" right="0.25" top="0.75" bottom="0.75" header="0.3" footer="0.3"/>
  <pageSetup scale="52" fitToHeight="2" orientation="portrait" r:id="rId1"/>
  <ignoredErrors>
    <ignoredError xmlns:x16r3="http://schemas.microsoft.com/office/spreadsheetml/2018/08/main" sqref="C11:C12 C18" x16r3:misleadingForma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9E34-5427-C342-84E7-3E3357DD05D0}">
  <sheetPr>
    <tabColor theme="3" tint="9.9978637043366805E-2"/>
    <pageSetUpPr fitToPage="1"/>
  </sheetPr>
  <dimension ref="A1:Y43"/>
  <sheetViews>
    <sheetView showGridLines="0" topLeftCell="C1" zoomScale="120" zoomScaleNormal="120" workbookViewId="0">
      <pane ySplit="3" topLeftCell="A4" activePane="bottomLeft" state="frozen"/>
      <selection activeCell="H23" sqref="H23"/>
      <selection pane="bottomLeft" activeCell="H23" sqref="H23"/>
    </sheetView>
  </sheetViews>
  <sheetFormatPr baseColWidth="10" defaultColWidth="11" defaultRowHeight="16"/>
  <cols>
    <col min="1" max="1" width="2.83203125" customWidth="1"/>
    <col min="3" max="6" width="12.6640625" bestFit="1" customWidth="1"/>
    <col min="7" max="7" width="10.33203125" customWidth="1"/>
    <col min="8" max="8" width="17.83203125" bestFit="1" customWidth="1"/>
    <col min="9" max="10" width="11" bestFit="1" customWidth="1"/>
    <col min="11" max="11" width="22" customWidth="1"/>
    <col min="13" max="13" width="12.6640625" bestFit="1" customWidth="1"/>
    <col min="14" max="15" width="11.1640625" bestFit="1" customWidth="1"/>
    <col min="16" max="16" width="12.6640625" bestFit="1" customWidth="1"/>
    <col min="17" max="17" width="3.33203125" customWidth="1"/>
    <col min="18" max="18" width="12.5" bestFit="1" customWidth="1"/>
    <col min="19" max="19" width="11.1640625" bestFit="1" customWidth="1"/>
    <col min="25" max="25" width="2.5" customWidth="1"/>
  </cols>
  <sheetData>
    <row r="1" spans="1:25" ht="32">
      <c r="A1" s="110"/>
      <c r="B1" s="142" t="s">
        <v>293</v>
      </c>
      <c r="C1" s="4"/>
      <c r="D1" s="4"/>
      <c r="E1" s="9"/>
      <c r="F1" s="4"/>
      <c r="G1" s="4"/>
      <c r="H1" s="4"/>
      <c r="I1" s="4"/>
      <c r="J1" s="4"/>
      <c r="K1" s="4"/>
      <c r="L1" s="4"/>
      <c r="M1" s="4"/>
      <c r="N1" s="4"/>
      <c r="O1" s="4"/>
      <c r="P1" s="4"/>
      <c r="Q1" s="4"/>
      <c r="R1" s="4"/>
      <c r="S1" s="4"/>
      <c r="T1" s="4"/>
      <c r="U1" s="4"/>
      <c r="V1" s="4"/>
      <c r="W1" s="4"/>
      <c r="X1" s="4"/>
      <c r="Y1" s="4"/>
    </row>
    <row r="2" spans="1:25" ht="24">
      <c r="A2" s="110"/>
      <c r="B2" s="248" t="s">
        <v>684</v>
      </c>
      <c r="C2" s="4"/>
      <c r="D2" s="4"/>
      <c r="E2" s="9"/>
      <c r="F2" s="4"/>
      <c r="G2" s="4"/>
      <c r="H2" s="4"/>
      <c r="I2" s="4"/>
      <c r="J2" s="4"/>
      <c r="K2" s="4"/>
      <c r="L2" s="4"/>
      <c r="M2" s="4"/>
      <c r="N2" s="4"/>
      <c r="O2" s="4"/>
      <c r="P2" s="4"/>
      <c r="Q2" s="4"/>
      <c r="R2" s="4"/>
      <c r="S2" s="4"/>
      <c r="T2" s="4"/>
      <c r="U2" s="4"/>
      <c r="V2" s="4"/>
      <c r="W2" s="4"/>
      <c r="X2" s="4"/>
      <c r="Y2" s="4"/>
    </row>
    <row r="3" spans="1:25" ht="29">
      <c r="A3" s="110"/>
      <c r="B3" s="435" t="s">
        <v>2</v>
      </c>
      <c r="C3" s="4"/>
      <c r="D3" s="4"/>
      <c r="E3" s="9"/>
      <c r="F3" s="4"/>
      <c r="G3" s="4"/>
      <c r="H3" s="4"/>
      <c r="I3" s="4"/>
      <c r="J3" s="4"/>
      <c r="K3" s="4"/>
      <c r="L3" s="4"/>
      <c r="M3" s="4"/>
      <c r="N3" s="4"/>
      <c r="O3" s="4"/>
      <c r="P3" s="4"/>
      <c r="Q3" s="4"/>
      <c r="R3" s="4"/>
      <c r="S3" s="4"/>
      <c r="T3" s="4"/>
      <c r="U3" s="4"/>
      <c r="V3" s="4"/>
      <c r="W3" s="4"/>
      <c r="X3" s="4"/>
      <c r="Y3" s="4"/>
    </row>
    <row r="4" spans="1:25">
      <c r="E4" s="6"/>
    </row>
    <row r="5" spans="1:25" ht="29">
      <c r="B5" s="111" t="s">
        <v>204</v>
      </c>
      <c r="L5" s="99" t="s">
        <v>685</v>
      </c>
    </row>
    <row r="6" spans="1:25">
      <c r="B6" s="11"/>
      <c r="C6" s="12" t="s">
        <v>686</v>
      </c>
      <c r="D6" s="12" t="s">
        <v>687</v>
      </c>
      <c r="E6" s="12" t="s">
        <v>688</v>
      </c>
      <c r="F6" s="12" t="s">
        <v>689</v>
      </c>
      <c r="H6" s="12" t="s">
        <v>690</v>
      </c>
      <c r="I6" s="12" t="s">
        <v>691</v>
      </c>
      <c r="J6" s="12" t="s">
        <v>692</v>
      </c>
      <c r="L6" s="14" t="s">
        <v>662</v>
      </c>
      <c r="M6" s="12" t="s">
        <v>686</v>
      </c>
      <c r="N6" s="12" t="s">
        <v>687</v>
      </c>
      <c r="O6" s="12" t="s">
        <v>688</v>
      </c>
      <c r="P6" s="12" t="s">
        <v>689</v>
      </c>
      <c r="R6" s="309" t="s">
        <v>693</v>
      </c>
      <c r="S6" s="12"/>
      <c r="T6" s="12"/>
      <c r="U6" s="12"/>
      <c r="V6" s="12"/>
    </row>
    <row r="7" spans="1:25" ht="19">
      <c r="B7" s="13" t="s">
        <v>694</v>
      </c>
      <c r="C7" s="15">
        <v>48213</v>
      </c>
      <c r="D7" s="15">
        <v>75902</v>
      </c>
      <c r="E7" s="15">
        <v>13488</v>
      </c>
      <c r="F7" s="15">
        <v>90547</v>
      </c>
      <c r="H7" s="108">
        <f>C7</f>
        <v>48213</v>
      </c>
      <c r="I7" s="108">
        <f>SUM(C6:C18)</f>
        <v>648691</v>
      </c>
      <c r="J7" s="108">
        <f>SUM(B17:F18)</f>
        <v>505694</v>
      </c>
      <c r="L7" s="13" t="s">
        <v>694</v>
      </c>
      <c r="M7" s="15">
        <v>48213</v>
      </c>
      <c r="N7" s="15">
        <v>75902</v>
      </c>
      <c r="O7" s="15">
        <v>13488</v>
      </c>
      <c r="P7" s="15">
        <v>90547</v>
      </c>
      <c r="R7" s="108">
        <f>SALESDATA[[#This Row],[Week 1]]</f>
        <v>48213</v>
      </c>
      <c r="S7" s="290" t="s">
        <v>695</v>
      </c>
    </row>
    <row r="8" spans="1:25" ht="18">
      <c r="B8" s="13" t="s">
        <v>696</v>
      </c>
      <c r="C8" s="15">
        <v>87356</v>
      </c>
      <c r="D8" s="15">
        <v>24619</v>
      </c>
      <c r="E8" s="15">
        <v>55103</v>
      </c>
      <c r="F8" s="15">
        <v>71284</v>
      </c>
      <c r="L8" s="13" t="s">
        <v>696</v>
      </c>
      <c r="M8" s="15">
        <v>87356</v>
      </c>
      <c r="N8" s="15">
        <v>24619</v>
      </c>
      <c r="O8" s="15">
        <v>55103</v>
      </c>
      <c r="P8" s="15">
        <v>71284</v>
      </c>
      <c r="R8" s="309" t="s">
        <v>697</v>
      </c>
      <c r="S8" s="309"/>
      <c r="T8" s="309"/>
      <c r="U8" s="309"/>
      <c r="V8" s="309"/>
    </row>
    <row r="9" spans="1:25" ht="19">
      <c r="B9" s="13" t="s">
        <v>698</v>
      </c>
      <c r="C9" s="15">
        <v>11509</v>
      </c>
      <c r="D9" s="15">
        <v>69238</v>
      </c>
      <c r="E9" s="15">
        <v>80471</v>
      </c>
      <c r="F9" s="15">
        <v>27364</v>
      </c>
      <c r="L9" s="13" t="s">
        <v>698</v>
      </c>
      <c r="M9" s="15">
        <v>11509</v>
      </c>
      <c r="N9" s="15">
        <v>69238</v>
      </c>
      <c r="O9" s="15">
        <v>80471</v>
      </c>
      <c r="P9" s="15">
        <v>27364</v>
      </c>
      <c r="R9" s="310">
        <f>SUM(SALESDATA[[#This Row],[Week 1]:[Week 4]])</f>
        <v>188582</v>
      </c>
      <c r="S9" s="290" t="s">
        <v>699</v>
      </c>
    </row>
    <row r="10" spans="1:25" ht="18">
      <c r="B10" s="13" t="s">
        <v>700</v>
      </c>
      <c r="C10" s="15">
        <v>73015</v>
      </c>
      <c r="D10" s="15">
        <v>58244</v>
      </c>
      <c r="E10" s="15">
        <v>94821</v>
      </c>
      <c r="F10" s="15">
        <v>20673</v>
      </c>
      <c r="L10" s="13" t="s">
        <v>700</v>
      </c>
      <c r="M10" s="15">
        <v>73015</v>
      </c>
      <c r="N10" s="15">
        <v>58244</v>
      </c>
      <c r="O10" s="15">
        <v>94821</v>
      </c>
      <c r="P10" s="15">
        <v>20673</v>
      </c>
      <c r="R10" s="12" t="s">
        <v>691</v>
      </c>
      <c r="S10" s="12"/>
      <c r="T10" s="12"/>
      <c r="U10" s="12"/>
    </row>
    <row r="11" spans="1:25" ht="19">
      <c r="B11" s="13" t="s">
        <v>489</v>
      </c>
      <c r="C11" s="15">
        <v>26471</v>
      </c>
      <c r="D11" s="15">
        <v>91836</v>
      </c>
      <c r="E11" s="15">
        <v>50742</v>
      </c>
      <c r="F11" s="15">
        <v>13984</v>
      </c>
      <c r="L11" s="13" t="s">
        <v>489</v>
      </c>
      <c r="M11" s="15">
        <v>26471</v>
      </c>
      <c r="N11" s="15">
        <v>91836</v>
      </c>
      <c r="O11" s="15">
        <v>50742</v>
      </c>
      <c r="P11" s="15">
        <v>13984</v>
      </c>
      <c r="R11" s="121">
        <f>SUM(SALESDATA[[#All],[Week 1]])</f>
        <v>702748.58333333337</v>
      </c>
      <c r="S11" s="290" t="s">
        <v>701</v>
      </c>
    </row>
    <row r="12" spans="1:25" ht="19">
      <c r="B12" s="13" t="s">
        <v>492</v>
      </c>
      <c r="C12" s="15">
        <v>68840</v>
      </c>
      <c r="D12" s="15">
        <v>31479</v>
      </c>
      <c r="E12" s="15">
        <v>90217</v>
      </c>
      <c r="F12" s="15">
        <v>55186</v>
      </c>
      <c r="L12" s="13" t="s">
        <v>492</v>
      </c>
      <c r="M12" s="15">
        <v>68840</v>
      </c>
      <c r="N12" s="15">
        <v>31479</v>
      </c>
      <c r="O12" s="15">
        <v>90217</v>
      </c>
      <c r="P12" s="15">
        <v>55186</v>
      </c>
      <c r="S12" s="290" t="s">
        <v>702</v>
      </c>
    </row>
    <row r="13" spans="1:25" ht="18">
      <c r="B13" s="13" t="s">
        <v>495</v>
      </c>
      <c r="C13" s="15">
        <v>12488</v>
      </c>
      <c r="D13" s="15">
        <v>56790</v>
      </c>
      <c r="E13" s="15">
        <v>89321</v>
      </c>
      <c r="F13" s="15">
        <v>74065</v>
      </c>
      <c r="L13" s="13" t="s">
        <v>495</v>
      </c>
      <c r="M13" s="15">
        <v>12488</v>
      </c>
      <c r="N13" s="15">
        <v>56790</v>
      </c>
      <c r="O13" s="15">
        <v>89321</v>
      </c>
      <c r="P13" s="15">
        <v>74065</v>
      </c>
      <c r="R13" s="12" t="s">
        <v>692</v>
      </c>
      <c r="S13" s="12"/>
      <c r="T13" s="12"/>
      <c r="U13" s="12"/>
    </row>
    <row r="14" spans="1:25" ht="22">
      <c r="B14" s="13" t="s">
        <v>703</v>
      </c>
      <c r="C14" s="15">
        <v>95320</v>
      </c>
      <c r="D14" s="15">
        <v>40876</v>
      </c>
      <c r="E14" s="15">
        <v>62155</v>
      </c>
      <c r="F14" s="15">
        <v>17094</v>
      </c>
      <c r="L14" s="13" t="s">
        <v>703</v>
      </c>
      <c r="M14" s="15">
        <v>95320</v>
      </c>
      <c r="N14" s="15">
        <v>40876</v>
      </c>
      <c r="O14" s="15">
        <v>62155</v>
      </c>
      <c r="P14" s="15">
        <v>17094</v>
      </c>
      <c r="R14" s="121">
        <f>SUM(L17:P18)</f>
        <v>505694</v>
      </c>
      <c r="S14" s="151" t="s">
        <v>704</v>
      </c>
    </row>
    <row r="15" spans="1:25" ht="18">
      <c r="B15" s="13" t="s">
        <v>498</v>
      </c>
      <c r="C15" s="15">
        <v>50973</v>
      </c>
      <c r="D15" s="15">
        <v>89240</v>
      </c>
      <c r="E15" s="15">
        <v>13466</v>
      </c>
      <c r="F15" s="15">
        <v>62085</v>
      </c>
      <c r="L15" s="13" t="s">
        <v>498</v>
      </c>
      <c r="M15" s="15">
        <v>50973</v>
      </c>
      <c r="N15" s="15">
        <v>89240</v>
      </c>
      <c r="O15" s="15">
        <v>13466</v>
      </c>
      <c r="P15" s="15">
        <v>62085</v>
      </c>
    </row>
    <row r="16" spans="1:25" ht="18">
      <c r="B16" s="13" t="s">
        <v>705</v>
      </c>
      <c r="C16" s="15">
        <v>67821</v>
      </c>
      <c r="D16" s="15">
        <v>94570</v>
      </c>
      <c r="E16" s="15">
        <v>21348</v>
      </c>
      <c r="F16" s="15">
        <v>59061</v>
      </c>
      <c r="L16" s="13" t="s">
        <v>705</v>
      </c>
      <c r="M16" s="15">
        <v>67821</v>
      </c>
      <c r="N16" s="15">
        <v>94570</v>
      </c>
      <c r="O16" s="15">
        <v>21348</v>
      </c>
      <c r="P16" s="15">
        <v>59061</v>
      </c>
    </row>
    <row r="17" spans="2:20" ht="18">
      <c r="B17" s="13" t="s">
        <v>706</v>
      </c>
      <c r="C17" s="15">
        <v>20176</v>
      </c>
      <c r="D17" s="15">
        <v>78435</v>
      </c>
      <c r="E17" s="15">
        <v>91327</v>
      </c>
      <c r="F17" s="15">
        <v>46580</v>
      </c>
      <c r="L17" s="13" t="s">
        <v>706</v>
      </c>
      <c r="M17" s="15">
        <v>20176</v>
      </c>
      <c r="N17" s="15">
        <v>78435</v>
      </c>
      <c r="O17" s="15">
        <v>91327</v>
      </c>
      <c r="P17" s="15">
        <v>46580</v>
      </c>
    </row>
    <row r="18" spans="2:20" ht="19" thickBot="1">
      <c r="B18" s="113" t="s">
        <v>501</v>
      </c>
      <c r="C18" s="114">
        <v>86509</v>
      </c>
      <c r="D18" s="114">
        <v>13972</v>
      </c>
      <c r="E18" s="114">
        <v>70561</v>
      </c>
      <c r="F18" s="114">
        <v>98134</v>
      </c>
      <c r="L18" s="13" t="s">
        <v>501</v>
      </c>
      <c r="M18" s="15">
        <v>86509</v>
      </c>
      <c r="N18" s="15">
        <v>13972</v>
      </c>
      <c r="O18" s="15">
        <v>70561</v>
      </c>
      <c r="P18" s="15">
        <v>98134</v>
      </c>
    </row>
    <row r="19" spans="2:20" ht="19" thickTop="1">
      <c r="B19" s="13" t="s">
        <v>111</v>
      </c>
      <c r="C19" s="112">
        <f>SUM(C7:C18)</f>
        <v>648691</v>
      </c>
      <c r="D19" s="112">
        <f t="shared" ref="D19:F19" si="0">SUM(D7:D18)</f>
        <v>725201</v>
      </c>
      <c r="E19" s="112">
        <f t="shared" si="0"/>
        <v>733020</v>
      </c>
      <c r="F19" s="112">
        <f t="shared" si="0"/>
        <v>636057</v>
      </c>
      <c r="L19" s="13" t="s">
        <v>111</v>
      </c>
      <c r="M19" s="15">
        <f>SUBTOTAL(101,SALESDATA[Week 1])</f>
        <v>54057.583333333336</v>
      </c>
      <c r="N19" s="109">
        <f>SUBTOTAL(103,SALESDATA[Week 2])</f>
        <v>12</v>
      </c>
      <c r="O19" s="15">
        <f>SUBTOTAL(104,SALESDATA[Week 3])</f>
        <v>94821</v>
      </c>
      <c r="P19" s="15">
        <f>SUBTOTAL(109,SALESDATA[Week 4])</f>
        <v>636057</v>
      </c>
      <c r="R19" s="6"/>
      <c r="S19" s="6"/>
      <c r="T19" s="6"/>
    </row>
    <row r="22" spans="2:20">
      <c r="N22" s="311"/>
    </row>
    <row r="27" spans="2:20" ht="27">
      <c r="B27" s="111" t="s">
        <v>707</v>
      </c>
    </row>
    <row r="28" spans="2:20">
      <c r="B28" s="11"/>
      <c r="C28" s="12" t="s">
        <v>686</v>
      </c>
      <c r="D28" s="12" t="s">
        <v>687</v>
      </c>
      <c r="E28" s="12" t="s">
        <v>688</v>
      </c>
      <c r="F28" s="12" t="s">
        <v>689</v>
      </c>
      <c r="H28" s="12" t="s">
        <v>708</v>
      </c>
    </row>
    <row r="29" spans="2:20" ht="18">
      <c r="B29" s="13" t="s">
        <v>694</v>
      </c>
      <c r="C29" s="15">
        <v>48213</v>
      </c>
      <c r="D29" s="15">
        <v>75902</v>
      </c>
      <c r="E29" s="15">
        <v>13488</v>
      </c>
      <c r="F29" s="15">
        <v>90547</v>
      </c>
      <c r="H29" s="291" cm="1">
        <f t="array" ref="H29:H40">Week_1_sales+Week_2_sales</f>
        <v>124115</v>
      </c>
    </row>
    <row r="30" spans="2:20" ht="18">
      <c r="B30" s="13" t="s">
        <v>696</v>
      </c>
      <c r="C30" s="15">
        <v>87356</v>
      </c>
      <c r="D30" s="15">
        <v>24619</v>
      </c>
      <c r="E30" s="15">
        <v>55103</v>
      </c>
      <c r="F30" s="15">
        <v>71284</v>
      </c>
      <c r="H30" s="115">
        <v>111975</v>
      </c>
    </row>
    <row r="31" spans="2:20" ht="18">
      <c r="B31" s="13" t="s">
        <v>698</v>
      </c>
      <c r="C31" s="15">
        <v>11509</v>
      </c>
      <c r="D31" s="15">
        <v>69238</v>
      </c>
      <c r="E31" s="15">
        <v>80471</v>
      </c>
      <c r="F31" s="15">
        <v>27364</v>
      </c>
      <c r="H31" s="115">
        <v>80747</v>
      </c>
    </row>
    <row r="32" spans="2:20" ht="18">
      <c r="B32" s="13" t="s">
        <v>700</v>
      </c>
      <c r="C32" s="15">
        <v>73015</v>
      </c>
      <c r="D32" s="15">
        <v>58244</v>
      </c>
      <c r="E32" s="15">
        <v>94821</v>
      </c>
      <c r="F32" s="15">
        <v>20673</v>
      </c>
      <c r="H32" s="115">
        <v>131259</v>
      </c>
    </row>
    <row r="33" spans="2:12" ht="18">
      <c r="B33" s="13" t="s">
        <v>489</v>
      </c>
      <c r="C33" s="15">
        <v>26471</v>
      </c>
      <c r="D33" s="15">
        <v>91836</v>
      </c>
      <c r="E33" s="15">
        <v>50742</v>
      </c>
      <c r="F33" s="15">
        <v>13984</v>
      </c>
      <c r="H33" s="115">
        <v>118307</v>
      </c>
    </row>
    <row r="34" spans="2:12" ht="18">
      <c r="B34" s="13" t="s">
        <v>492</v>
      </c>
      <c r="C34" s="15">
        <v>68840</v>
      </c>
      <c r="D34" s="15">
        <v>31479</v>
      </c>
      <c r="E34" s="15">
        <v>90217</v>
      </c>
      <c r="F34" s="15">
        <v>55186</v>
      </c>
      <c r="H34" s="115">
        <v>100319</v>
      </c>
    </row>
    <row r="35" spans="2:12" ht="18">
      <c r="B35" s="13" t="s">
        <v>495</v>
      </c>
      <c r="C35" s="15">
        <v>12488</v>
      </c>
      <c r="D35" s="15">
        <v>56790</v>
      </c>
      <c r="E35" s="15">
        <v>89321</v>
      </c>
      <c r="F35" s="15">
        <v>74065</v>
      </c>
      <c r="H35" s="115">
        <v>69278</v>
      </c>
    </row>
    <row r="36" spans="2:12" ht="18">
      <c r="B36" s="13" t="s">
        <v>703</v>
      </c>
      <c r="C36" s="15">
        <v>95320</v>
      </c>
      <c r="D36" s="15">
        <v>40876</v>
      </c>
      <c r="E36" s="15">
        <v>62155</v>
      </c>
      <c r="F36" s="15">
        <v>17094</v>
      </c>
      <c r="H36" s="115">
        <v>136196</v>
      </c>
    </row>
    <row r="37" spans="2:12" ht="18">
      <c r="B37" s="13" t="s">
        <v>498</v>
      </c>
      <c r="C37" s="15">
        <v>50973</v>
      </c>
      <c r="D37" s="15">
        <v>89240</v>
      </c>
      <c r="E37" s="15">
        <v>13466</v>
      </c>
      <c r="F37" s="15">
        <v>62085</v>
      </c>
      <c r="H37" s="115">
        <v>140213</v>
      </c>
    </row>
    <row r="38" spans="2:12" ht="18">
      <c r="B38" s="13" t="s">
        <v>705</v>
      </c>
      <c r="C38" s="15">
        <v>67821</v>
      </c>
      <c r="D38" s="15">
        <v>94570</v>
      </c>
      <c r="E38" s="15">
        <v>21348</v>
      </c>
      <c r="F38" s="15">
        <v>59061</v>
      </c>
      <c r="H38" s="115">
        <v>162391</v>
      </c>
    </row>
    <row r="39" spans="2:12" ht="18">
      <c r="B39" s="13" t="s">
        <v>706</v>
      </c>
      <c r="C39" s="15">
        <v>20176</v>
      </c>
      <c r="D39" s="15">
        <v>78435</v>
      </c>
      <c r="E39" s="15">
        <v>91327</v>
      </c>
      <c r="F39" s="15">
        <v>46580</v>
      </c>
      <c r="H39" s="115">
        <v>98611</v>
      </c>
    </row>
    <row r="40" spans="2:12" ht="19" thickBot="1">
      <c r="B40" s="113" t="s">
        <v>501</v>
      </c>
      <c r="C40" s="114">
        <v>86509</v>
      </c>
      <c r="D40" s="114">
        <v>13972</v>
      </c>
      <c r="E40" s="114">
        <v>70561</v>
      </c>
      <c r="F40" s="114">
        <v>98134</v>
      </c>
      <c r="H40" s="115">
        <v>100481</v>
      </c>
    </row>
    <row r="41" spans="2:12" ht="19" thickTop="1">
      <c r="B41" s="13" t="s">
        <v>111</v>
      </c>
      <c r="C41" s="112">
        <f>SUM(C29:C40)</f>
        <v>648691</v>
      </c>
      <c r="D41" s="112">
        <f t="shared" ref="D41" si="1">SUM(D29:D40)</f>
        <v>725201</v>
      </c>
      <c r="E41" s="112">
        <f t="shared" ref="E41" si="2">SUM(E29:E40)</f>
        <v>733020</v>
      </c>
      <c r="F41" s="112">
        <f t="shared" ref="F41" si="3">SUM(F29:F40)</f>
        <v>636057</v>
      </c>
    </row>
    <row r="43" spans="2:12" ht="24">
      <c r="J43" s="292" t="s">
        <v>709</v>
      </c>
      <c r="K43" s="293"/>
      <c r="L43" s="293"/>
    </row>
  </sheetData>
  <phoneticPr fontId="7" type="noConversion"/>
  <hyperlinks>
    <hyperlink ref="B3" location="SYLLABUS!A1" display="🏠" xr:uid="{168751E1-8D8B-9C4F-B55F-2C75741C8F9D}"/>
  </hyperlinks>
  <pageMargins left="0.25" right="0.25" top="0.75" bottom="0.75" header="0.3" footer="0.3"/>
  <pageSetup scale="44" fitToHeight="0" orientation="landscape" horizontalDpi="0" verticalDpi="0"/>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78C7-1A5F-4B4B-B7BF-1D4422188BEB}">
  <sheetPr>
    <tabColor rgb="FFFFFF00"/>
  </sheetPr>
  <dimension ref="A1:S77"/>
  <sheetViews>
    <sheetView zoomScale="132" workbookViewId="0">
      <pane ySplit="3" topLeftCell="A5" activePane="bottomLeft" state="frozen"/>
      <selection activeCell="H23" sqref="H23"/>
      <selection pane="bottomLeft" activeCell="H23" sqref="H23"/>
    </sheetView>
  </sheetViews>
  <sheetFormatPr baseColWidth="10" defaultColWidth="11" defaultRowHeight="16"/>
  <cols>
    <col min="1" max="1" width="2.83203125" customWidth="1"/>
    <col min="3" max="3" width="12.5" customWidth="1"/>
    <col min="4" max="4" width="17.1640625" customWidth="1"/>
    <col min="5" max="5" width="11.33203125" customWidth="1"/>
    <col min="6" max="6" width="18.1640625" customWidth="1"/>
    <col min="7" max="7" width="13.1640625" bestFit="1" customWidth="1"/>
    <col min="8" max="8" width="11.33203125" customWidth="1"/>
    <col min="9" max="9" width="12.6640625" customWidth="1"/>
  </cols>
  <sheetData>
    <row r="1" spans="1:19" ht="32">
      <c r="A1" s="3"/>
      <c r="B1" s="320" t="s">
        <v>710</v>
      </c>
      <c r="C1" s="4"/>
      <c r="D1" s="4"/>
      <c r="E1" s="4"/>
      <c r="F1" s="4"/>
      <c r="G1" s="4"/>
      <c r="H1" s="4"/>
      <c r="I1" s="4"/>
      <c r="J1" s="4"/>
      <c r="K1" s="4"/>
      <c r="L1" s="4"/>
      <c r="M1" s="4"/>
      <c r="N1" s="4"/>
      <c r="O1" s="4"/>
      <c r="P1" s="4"/>
      <c r="Q1" s="4"/>
      <c r="R1" s="4"/>
      <c r="S1" s="4"/>
    </row>
    <row r="2" spans="1:19" ht="24">
      <c r="A2" s="3"/>
      <c r="B2" s="248" t="s">
        <v>711</v>
      </c>
      <c r="C2" s="4"/>
      <c r="D2" s="4"/>
      <c r="E2" s="4"/>
      <c r="F2" s="4"/>
      <c r="G2" s="4"/>
      <c r="H2" s="4"/>
      <c r="I2" s="4"/>
      <c r="J2" s="4"/>
      <c r="K2" s="4"/>
      <c r="L2" s="4"/>
      <c r="M2" s="4"/>
      <c r="N2" s="4"/>
      <c r="O2" s="4"/>
      <c r="P2" s="4"/>
      <c r="Q2" s="4"/>
      <c r="R2" s="4"/>
      <c r="S2" s="4"/>
    </row>
    <row r="3" spans="1:19" ht="29">
      <c r="A3" s="3"/>
      <c r="B3" s="435" t="s">
        <v>2</v>
      </c>
      <c r="C3" s="4"/>
      <c r="D3" s="4"/>
      <c r="E3" s="4"/>
      <c r="F3" s="4"/>
      <c r="G3" s="4"/>
      <c r="H3" s="312" t="s">
        <v>712</v>
      </c>
      <c r="I3" s="312" t="s">
        <v>713</v>
      </c>
      <c r="J3" s="312" t="s">
        <v>714</v>
      </c>
      <c r="K3" s="4"/>
      <c r="L3" s="4"/>
      <c r="M3" s="4"/>
      <c r="N3" s="4"/>
      <c r="O3" s="4"/>
      <c r="P3" s="4"/>
      <c r="Q3" s="4"/>
      <c r="R3" s="4"/>
      <c r="S3" s="4"/>
    </row>
    <row r="4" spans="1:19">
      <c r="H4" s="353"/>
      <c r="I4" s="353"/>
      <c r="J4" s="353"/>
    </row>
    <row r="5" spans="1:19" ht="22">
      <c r="G5" s="412" t="s">
        <v>715</v>
      </c>
      <c r="H5" s="411">
        <v>0.05</v>
      </c>
      <c r="I5" s="62" t="s">
        <v>716</v>
      </c>
    </row>
    <row r="7" spans="1:19">
      <c r="B7" s="143" t="s">
        <v>717</v>
      </c>
      <c r="C7" s="143" t="s">
        <v>718</v>
      </c>
      <c r="D7" s="144" t="s">
        <v>719</v>
      </c>
      <c r="E7" s="144" t="s">
        <v>720</v>
      </c>
      <c r="F7" s="144" t="s">
        <v>721</v>
      </c>
      <c r="G7" s="299" t="s">
        <v>722</v>
      </c>
      <c r="H7" s="144" t="s">
        <v>723</v>
      </c>
      <c r="I7" s="146" t="s">
        <v>724</v>
      </c>
    </row>
    <row r="8" spans="1:19">
      <c r="B8" s="145">
        <v>1001</v>
      </c>
      <c r="C8" s="294">
        <v>45292</v>
      </c>
      <c r="D8" s="277" t="s">
        <v>725</v>
      </c>
      <c r="E8" s="295">
        <v>45294</v>
      </c>
      <c r="F8" s="302">
        <v>49.99</v>
      </c>
      <c r="G8" s="300">
        <v>2</v>
      </c>
      <c r="H8" s="302"/>
      <c r="I8" s="304"/>
    </row>
    <row r="9" spans="1:19">
      <c r="B9" s="145">
        <v>1002</v>
      </c>
      <c r="C9" s="294">
        <v>45292</v>
      </c>
      <c r="D9" s="277" t="s">
        <v>726</v>
      </c>
      <c r="E9" s="295">
        <v>45295</v>
      </c>
      <c r="F9" s="302">
        <v>29.99</v>
      </c>
      <c r="G9" s="300">
        <v>1</v>
      </c>
      <c r="H9" s="302"/>
      <c r="I9" s="304"/>
    </row>
    <row r="10" spans="1:19">
      <c r="B10" s="145">
        <v>1003</v>
      </c>
      <c r="C10" s="294">
        <v>45293</v>
      </c>
      <c r="D10" s="277" t="s">
        <v>727</v>
      </c>
      <c r="E10" s="295">
        <v>45298</v>
      </c>
      <c r="F10" s="302">
        <v>99.99</v>
      </c>
      <c r="G10" s="300">
        <v>3</v>
      </c>
      <c r="H10" s="302"/>
      <c r="I10" s="304"/>
    </row>
    <row r="11" spans="1:19">
      <c r="B11" s="145">
        <v>1004</v>
      </c>
      <c r="C11" s="294">
        <v>45293</v>
      </c>
      <c r="D11" s="277" t="s">
        <v>728</v>
      </c>
      <c r="E11" s="295">
        <v>45294</v>
      </c>
      <c r="F11" s="302">
        <v>19.989999999999998</v>
      </c>
      <c r="G11" s="300">
        <v>4</v>
      </c>
      <c r="H11" s="302"/>
      <c r="I11" s="304"/>
    </row>
    <row r="12" spans="1:19">
      <c r="B12" s="145">
        <v>1005</v>
      </c>
      <c r="C12" s="294">
        <v>45294</v>
      </c>
      <c r="D12" s="277" t="s">
        <v>729</v>
      </c>
      <c r="E12" s="295">
        <v>45299</v>
      </c>
      <c r="F12" s="302">
        <v>149.99</v>
      </c>
      <c r="G12" s="300">
        <v>1</v>
      </c>
      <c r="H12" s="302"/>
      <c r="I12" s="304"/>
    </row>
    <row r="13" spans="1:19">
      <c r="B13" s="145">
        <v>1006</v>
      </c>
      <c r="C13" s="294">
        <v>45294</v>
      </c>
      <c r="D13" s="277" t="s">
        <v>730</v>
      </c>
      <c r="E13" s="295">
        <v>45297</v>
      </c>
      <c r="F13" s="302">
        <v>79.989999999999995</v>
      </c>
      <c r="G13" s="300">
        <v>2</v>
      </c>
      <c r="H13" s="302"/>
      <c r="I13" s="304"/>
    </row>
    <row r="14" spans="1:19">
      <c r="B14" s="145">
        <v>1007</v>
      </c>
      <c r="C14" s="294">
        <v>45295</v>
      </c>
      <c r="D14" s="277" t="s">
        <v>731</v>
      </c>
      <c r="E14" s="295">
        <v>45297</v>
      </c>
      <c r="F14" s="302">
        <v>39.99</v>
      </c>
      <c r="G14" s="300">
        <v>3</v>
      </c>
      <c r="H14" s="302"/>
      <c r="I14" s="304"/>
    </row>
    <row r="15" spans="1:19">
      <c r="B15" s="145">
        <v>1008</v>
      </c>
      <c r="C15" s="294">
        <v>45295</v>
      </c>
      <c r="D15" s="277" t="s">
        <v>732</v>
      </c>
      <c r="E15" s="295">
        <v>45300</v>
      </c>
      <c r="F15" s="302">
        <v>69.989999999999995</v>
      </c>
      <c r="G15" s="300">
        <v>2</v>
      </c>
      <c r="H15" s="302"/>
      <c r="I15" s="304"/>
    </row>
    <row r="16" spans="1:19">
      <c r="B16" s="145">
        <v>1009</v>
      </c>
      <c r="C16" s="294">
        <v>45296</v>
      </c>
      <c r="D16" s="277" t="s">
        <v>733</v>
      </c>
      <c r="E16" s="295">
        <v>45297</v>
      </c>
      <c r="F16" s="302">
        <v>89.99</v>
      </c>
      <c r="G16" s="300">
        <v>1</v>
      </c>
      <c r="H16" s="302"/>
      <c r="I16" s="304"/>
    </row>
    <row r="17" spans="2:9">
      <c r="B17" s="145">
        <v>1010</v>
      </c>
      <c r="C17" s="294">
        <v>45296</v>
      </c>
      <c r="D17" s="277" t="s">
        <v>734</v>
      </c>
      <c r="E17" s="295">
        <v>45299</v>
      </c>
      <c r="F17" s="302">
        <v>199.99</v>
      </c>
      <c r="G17" s="300">
        <v>1</v>
      </c>
      <c r="H17" s="302"/>
      <c r="I17" s="304"/>
    </row>
    <row r="18" spans="2:9">
      <c r="B18" s="145">
        <v>1011</v>
      </c>
      <c r="C18" s="294">
        <v>45297</v>
      </c>
      <c r="D18" s="277" t="s">
        <v>735</v>
      </c>
      <c r="E18" s="295">
        <v>45298</v>
      </c>
      <c r="F18" s="302">
        <v>29.99</v>
      </c>
      <c r="G18" s="300">
        <v>5</v>
      </c>
      <c r="H18" s="302"/>
      <c r="I18" s="304"/>
    </row>
    <row r="19" spans="2:9">
      <c r="B19" s="145">
        <v>1012</v>
      </c>
      <c r="C19" s="294">
        <v>45297</v>
      </c>
      <c r="D19" s="277" t="s">
        <v>736</v>
      </c>
      <c r="E19" s="295">
        <v>45299</v>
      </c>
      <c r="F19" s="302">
        <v>79.989999999999995</v>
      </c>
      <c r="G19" s="300">
        <v>2</v>
      </c>
      <c r="H19" s="302"/>
      <c r="I19" s="304"/>
    </row>
    <row r="20" spans="2:9">
      <c r="B20" s="145">
        <v>1013</v>
      </c>
      <c r="C20" s="294">
        <v>45298</v>
      </c>
      <c r="D20" s="277" t="s">
        <v>737</v>
      </c>
      <c r="E20" s="295">
        <v>45300</v>
      </c>
      <c r="F20" s="302">
        <v>49.99</v>
      </c>
      <c r="G20" s="300">
        <v>3</v>
      </c>
      <c r="H20" s="302"/>
      <c r="I20" s="304"/>
    </row>
    <row r="21" spans="2:9">
      <c r="B21" s="145">
        <v>1014</v>
      </c>
      <c r="C21" s="294">
        <v>45298</v>
      </c>
      <c r="D21" s="277" t="s">
        <v>738</v>
      </c>
      <c r="E21" s="295">
        <v>45303</v>
      </c>
      <c r="F21" s="302">
        <v>129.99</v>
      </c>
      <c r="G21" s="300">
        <v>1</v>
      </c>
      <c r="H21" s="302"/>
      <c r="I21" s="304"/>
    </row>
    <row r="22" spans="2:9">
      <c r="B22" s="145">
        <v>1015</v>
      </c>
      <c r="C22" s="294">
        <v>45299</v>
      </c>
      <c r="D22" s="277" t="s">
        <v>739</v>
      </c>
      <c r="E22" s="295">
        <v>45304</v>
      </c>
      <c r="F22" s="302">
        <v>19.989999999999998</v>
      </c>
      <c r="G22" s="300">
        <v>4</v>
      </c>
      <c r="H22" s="302"/>
      <c r="I22" s="304"/>
    </row>
    <row r="23" spans="2:9">
      <c r="B23" s="145">
        <v>1016</v>
      </c>
      <c r="C23" s="294">
        <v>45299</v>
      </c>
      <c r="D23" s="277" t="s">
        <v>740</v>
      </c>
      <c r="E23" s="295">
        <v>45303</v>
      </c>
      <c r="F23" s="302">
        <v>149.99</v>
      </c>
      <c r="G23" s="300">
        <v>1</v>
      </c>
      <c r="H23" s="302"/>
      <c r="I23" s="304"/>
    </row>
    <row r="24" spans="2:9">
      <c r="B24" s="145">
        <v>1017</v>
      </c>
      <c r="C24" s="294">
        <v>45300</v>
      </c>
      <c r="D24" s="277" t="s">
        <v>741</v>
      </c>
      <c r="E24" s="295">
        <v>45305</v>
      </c>
      <c r="F24" s="302">
        <v>69.989999999999995</v>
      </c>
      <c r="G24" s="300">
        <v>2</v>
      </c>
      <c r="H24" s="302"/>
      <c r="I24" s="304"/>
    </row>
    <row r="25" spans="2:9">
      <c r="B25" s="145">
        <v>1018</v>
      </c>
      <c r="C25" s="294">
        <v>45300</v>
      </c>
      <c r="D25" s="277" t="s">
        <v>742</v>
      </c>
      <c r="E25" s="295">
        <v>45303</v>
      </c>
      <c r="F25" s="302">
        <v>39.99</v>
      </c>
      <c r="G25" s="300">
        <v>3</v>
      </c>
      <c r="H25" s="302"/>
      <c r="I25" s="304"/>
    </row>
    <row r="26" spans="2:9">
      <c r="B26" s="145">
        <v>1019</v>
      </c>
      <c r="C26" s="294">
        <v>45301</v>
      </c>
      <c r="D26" s="277" t="s">
        <v>743</v>
      </c>
      <c r="E26" s="295">
        <v>45302</v>
      </c>
      <c r="F26" s="302">
        <v>199.99</v>
      </c>
      <c r="G26" s="300">
        <v>1</v>
      </c>
      <c r="H26" s="302"/>
      <c r="I26" s="304"/>
    </row>
    <row r="27" spans="2:9">
      <c r="B27" s="145">
        <v>1020</v>
      </c>
      <c r="C27" s="294">
        <v>45301</v>
      </c>
      <c r="D27" s="277" t="s">
        <v>744</v>
      </c>
      <c r="E27" s="295">
        <v>45305</v>
      </c>
      <c r="F27" s="302">
        <v>29.99</v>
      </c>
      <c r="G27" s="300">
        <v>5</v>
      </c>
      <c r="H27" s="302"/>
      <c r="I27" s="304"/>
    </row>
    <row r="28" spans="2:9">
      <c r="B28" s="145">
        <v>1021</v>
      </c>
      <c r="C28" s="294">
        <v>45302</v>
      </c>
      <c r="D28" s="277" t="s">
        <v>745</v>
      </c>
      <c r="E28" s="295">
        <v>45305</v>
      </c>
      <c r="F28" s="302">
        <v>79.989999999999995</v>
      </c>
      <c r="G28" s="300">
        <v>2</v>
      </c>
      <c r="H28" s="302"/>
      <c r="I28" s="304"/>
    </row>
    <row r="29" spans="2:9">
      <c r="B29" s="145">
        <v>1022</v>
      </c>
      <c r="C29" s="294">
        <v>45302</v>
      </c>
      <c r="D29" s="277" t="s">
        <v>746</v>
      </c>
      <c r="E29" s="295">
        <v>45306</v>
      </c>
      <c r="F29" s="302">
        <v>49.99</v>
      </c>
      <c r="G29" s="300">
        <v>3</v>
      </c>
      <c r="H29" s="302"/>
      <c r="I29" s="304"/>
    </row>
    <row r="30" spans="2:9">
      <c r="B30" s="145">
        <v>1023</v>
      </c>
      <c r="C30" s="294">
        <v>45303</v>
      </c>
      <c r="D30" s="277" t="s">
        <v>747</v>
      </c>
      <c r="E30" s="295">
        <v>45308</v>
      </c>
      <c r="F30" s="302">
        <v>129.99</v>
      </c>
      <c r="G30" s="300">
        <v>1</v>
      </c>
      <c r="H30" s="302"/>
      <c r="I30" s="304"/>
    </row>
    <row r="31" spans="2:9">
      <c r="B31" s="145">
        <v>1024</v>
      </c>
      <c r="C31" s="294">
        <v>45303</v>
      </c>
      <c r="D31" s="277" t="s">
        <v>748</v>
      </c>
      <c r="E31" s="295">
        <v>45308</v>
      </c>
      <c r="F31" s="302">
        <v>19.989999999999998</v>
      </c>
      <c r="G31" s="300">
        <v>4</v>
      </c>
      <c r="H31" s="302"/>
      <c r="I31" s="304"/>
    </row>
    <row r="32" spans="2:9">
      <c r="B32" s="145">
        <v>1025</v>
      </c>
      <c r="C32" s="294">
        <v>45304</v>
      </c>
      <c r="D32" s="277" t="s">
        <v>729</v>
      </c>
      <c r="E32" s="295">
        <v>45308</v>
      </c>
      <c r="F32" s="302">
        <v>149.99</v>
      </c>
      <c r="G32" s="300">
        <v>1</v>
      </c>
      <c r="H32" s="302"/>
      <c r="I32" s="304"/>
    </row>
    <row r="33" spans="2:9">
      <c r="B33" s="145">
        <v>1026</v>
      </c>
      <c r="C33" s="294">
        <v>45304</v>
      </c>
      <c r="D33" s="277" t="s">
        <v>749</v>
      </c>
      <c r="E33" s="295">
        <v>45305</v>
      </c>
      <c r="F33" s="302">
        <v>69.989999999999995</v>
      </c>
      <c r="G33" s="300">
        <v>2</v>
      </c>
      <c r="H33" s="302"/>
      <c r="I33" s="304"/>
    </row>
    <row r="34" spans="2:9">
      <c r="B34" s="145">
        <v>1027</v>
      </c>
      <c r="C34" s="294">
        <v>45305</v>
      </c>
      <c r="D34" s="277" t="s">
        <v>750</v>
      </c>
      <c r="E34" s="295">
        <v>45309</v>
      </c>
      <c r="F34" s="302">
        <v>39.99</v>
      </c>
      <c r="G34" s="300">
        <v>3</v>
      </c>
      <c r="H34" s="302"/>
      <c r="I34" s="304"/>
    </row>
    <row r="35" spans="2:9">
      <c r="B35" s="145">
        <v>1028</v>
      </c>
      <c r="C35" s="294">
        <v>45305</v>
      </c>
      <c r="D35" s="277" t="s">
        <v>751</v>
      </c>
      <c r="E35" s="295">
        <v>45310</v>
      </c>
      <c r="F35" s="302">
        <v>199.99</v>
      </c>
      <c r="G35" s="300">
        <v>1</v>
      </c>
      <c r="H35" s="302"/>
      <c r="I35" s="304"/>
    </row>
    <row r="36" spans="2:9">
      <c r="B36" s="145">
        <v>1029</v>
      </c>
      <c r="C36" s="294">
        <v>45306</v>
      </c>
      <c r="D36" s="277" t="s">
        <v>752</v>
      </c>
      <c r="E36" s="295">
        <v>45310</v>
      </c>
      <c r="F36" s="302">
        <v>29.99</v>
      </c>
      <c r="G36" s="300">
        <v>5</v>
      </c>
      <c r="H36" s="302"/>
      <c r="I36" s="304"/>
    </row>
    <row r="37" spans="2:9">
      <c r="B37" s="150">
        <v>1030</v>
      </c>
      <c r="C37" s="296">
        <v>45306</v>
      </c>
      <c r="D37" s="297" t="s">
        <v>753</v>
      </c>
      <c r="E37" s="298">
        <v>45310</v>
      </c>
      <c r="F37" s="303">
        <v>79.989999999999995</v>
      </c>
      <c r="G37" s="301">
        <v>2</v>
      </c>
      <c r="H37" s="303"/>
      <c r="I37" s="305"/>
    </row>
    <row r="38" spans="2:9">
      <c r="C38" s="1"/>
      <c r="E38" s="1"/>
    </row>
    <row r="39" spans="2:9">
      <c r="C39" s="1"/>
      <c r="E39" s="1"/>
    </row>
    <row r="40" spans="2:9">
      <c r="C40" s="1"/>
      <c r="E40" s="1"/>
    </row>
    <row r="41" spans="2:9">
      <c r="C41" s="1"/>
      <c r="E41" s="1"/>
    </row>
    <row r="42" spans="2:9">
      <c r="C42" s="1"/>
      <c r="E42" s="1"/>
    </row>
    <row r="43" spans="2:9">
      <c r="C43" s="1"/>
      <c r="E43" s="1"/>
    </row>
    <row r="44" spans="2:9">
      <c r="C44" s="1"/>
      <c r="E44" s="1"/>
    </row>
    <row r="45" spans="2:9">
      <c r="C45" s="1"/>
      <c r="E45" s="1"/>
    </row>
    <row r="46" spans="2:9">
      <c r="C46" s="1"/>
      <c r="E46" s="1"/>
    </row>
    <row r="47" spans="2:9">
      <c r="C47" s="1"/>
      <c r="E47" s="1"/>
    </row>
    <row r="48" spans="2:9">
      <c r="C48" s="1"/>
      <c r="E48" s="1"/>
    </row>
    <row r="49" spans="3:5">
      <c r="C49" s="1"/>
      <c r="E49" s="1"/>
    </row>
    <row r="50" spans="3:5">
      <c r="C50" s="1"/>
      <c r="E50" s="1"/>
    </row>
    <row r="51" spans="3:5">
      <c r="C51" s="1"/>
      <c r="E51" s="1"/>
    </row>
    <row r="52" spans="3:5">
      <c r="C52" s="1"/>
      <c r="E52" s="1"/>
    </row>
    <row r="53" spans="3:5">
      <c r="C53" s="1"/>
      <c r="E53" s="1"/>
    </row>
    <row r="54" spans="3:5">
      <c r="C54" s="1"/>
      <c r="E54" s="1"/>
    </row>
    <row r="55" spans="3:5">
      <c r="C55" s="1"/>
      <c r="E55" s="1"/>
    </row>
    <row r="56" spans="3:5">
      <c r="C56" s="1"/>
      <c r="E56" s="1"/>
    </row>
    <row r="57" spans="3:5">
      <c r="C57" s="1"/>
      <c r="E57" s="1"/>
    </row>
    <row r="58" spans="3:5">
      <c r="C58" s="1"/>
      <c r="E58" s="1"/>
    </row>
    <row r="59" spans="3:5">
      <c r="C59" s="1"/>
      <c r="E59" s="1"/>
    </row>
    <row r="60" spans="3:5">
      <c r="C60" s="1"/>
      <c r="E60" s="1"/>
    </row>
    <row r="61" spans="3:5">
      <c r="C61" s="1"/>
      <c r="E61" s="1"/>
    </row>
    <row r="62" spans="3:5">
      <c r="C62" s="1"/>
      <c r="E62" s="1"/>
    </row>
    <row r="63" spans="3:5">
      <c r="C63" s="1"/>
      <c r="E63" s="1"/>
    </row>
    <row r="64" spans="3:5">
      <c r="C64" s="1"/>
      <c r="E64" s="1"/>
    </row>
    <row r="65" spans="3:5">
      <c r="C65" s="1"/>
      <c r="E65" s="1"/>
    </row>
    <row r="66" spans="3:5">
      <c r="C66" s="1"/>
      <c r="E66" s="1"/>
    </row>
    <row r="67" spans="3:5">
      <c r="C67" s="1"/>
      <c r="E67" s="1"/>
    </row>
    <row r="68" spans="3:5">
      <c r="C68" s="1"/>
      <c r="E68" s="1"/>
    </row>
    <row r="69" spans="3:5">
      <c r="C69" s="1"/>
      <c r="E69" s="1"/>
    </row>
    <row r="70" spans="3:5">
      <c r="C70" s="1"/>
      <c r="E70" s="1"/>
    </row>
    <row r="71" spans="3:5">
      <c r="C71" s="1"/>
      <c r="E71" s="1"/>
    </row>
    <row r="72" spans="3:5">
      <c r="C72" s="1"/>
      <c r="E72" s="1"/>
    </row>
    <row r="73" spans="3:5">
      <c r="C73" s="1"/>
      <c r="E73" s="1"/>
    </row>
    <row r="74" spans="3:5">
      <c r="C74" s="1"/>
      <c r="E74" s="1"/>
    </row>
    <row r="75" spans="3:5">
      <c r="C75" s="1"/>
      <c r="E75" s="1"/>
    </row>
    <row r="76" spans="3:5">
      <c r="C76" s="1"/>
      <c r="E76" s="1"/>
    </row>
    <row r="77" spans="3:5">
      <c r="C77" s="1"/>
      <c r="E77" s="1"/>
    </row>
  </sheetData>
  <hyperlinks>
    <hyperlink ref="B3" location="SYLLABUS!A1" display="🏠" xr:uid="{E3E5DCEF-ABE5-C343-813F-99E2882C64C4}"/>
  </hyperlinks>
  <pageMargins left="0.7" right="0.7" top="0.75" bottom="0.75" header="0.3" footer="0.3"/>
  <pageSetup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8045-6AFC-904F-B1E0-308ECD9175E0}">
  <sheetPr>
    <tabColor theme="7" tint="0.79998168889431442"/>
    <pageSetUpPr fitToPage="1"/>
  </sheetPr>
  <dimension ref="A1:J25"/>
  <sheetViews>
    <sheetView showGridLines="0" zoomScaleNormal="100" workbookViewId="0">
      <pane ySplit="3" topLeftCell="A4" activePane="bottomLeft" state="frozen"/>
      <selection activeCell="B3" sqref="B3"/>
      <selection pane="bottomLeft" activeCell="H23" sqref="H23"/>
    </sheetView>
  </sheetViews>
  <sheetFormatPr baseColWidth="10" defaultColWidth="11" defaultRowHeight="16"/>
  <cols>
    <col min="1" max="1" width="2.83203125" customWidth="1"/>
    <col min="2" max="2" width="24" customWidth="1"/>
    <col min="3" max="5" width="24" style="6" customWidth="1"/>
    <col min="6" max="6" width="21.6640625" customWidth="1"/>
  </cols>
  <sheetData>
    <row r="1" spans="1:10" ht="32">
      <c r="A1" s="3"/>
      <c r="B1" s="142" t="s">
        <v>754</v>
      </c>
      <c r="C1" s="9"/>
      <c r="D1" s="9"/>
      <c r="E1" s="9"/>
      <c r="F1" s="4"/>
      <c r="G1" s="4"/>
      <c r="H1" s="4"/>
    </row>
    <row r="2" spans="1:10" ht="24">
      <c r="A2" s="3"/>
      <c r="B2" s="248" t="s">
        <v>755</v>
      </c>
      <c r="C2" s="9"/>
      <c r="D2" s="9"/>
      <c r="E2" s="9"/>
      <c r="F2" s="4"/>
      <c r="G2" s="4"/>
      <c r="H2" s="4"/>
    </row>
    <row r="3" spans="1:10" ht="29">
      <c r="A3" s="3"/>
      <c r="B3" s="435" t="s">
        <v>2</v>
      </c>
      <c r="C3" s="9"/>
      <c r="D3" s="9"/>
      <c r="E3" s="9"/>
      <c r="F3" s="4"/>
      <c r="G3" s="4"/>
      <c r="H3" s="4"/>
      <c r="J3" s="111"/>
    </row>
    <row r="5" spans="1:10" ht="18">
      <c r="B5" s="135" t="s">
        <v>756</v>
      </c>
      <c r="C5" s="135" t="s">
        <v>757</v>
      </c>
      <c r="D5" s="135" t="s">
        <v>758</v>
      </c>
      <c r="E5" s="135" t="s">
        <v>759</v>
      </c>
      <c r="F5" s="135" t="s">
        <v>760</v>
      </c>
      <c r="H5" s="306" t="s">
        <v>761</v>
      </c>
    </row>
    <row r="6" spans="1:10" ht="18">
      <c r="B6" s="136" t="s">
        <v>762</v>
      </c>
      <c r="C6" s="137" t="s">
        <v>763</v>
      </c>
      <c r="D6" s="137" t="s">
        <v>764</v>
      </c>
      <c r="E6" s="140">
        <v>77000</v>
      </c>
      <c r="F6" s="137">
        <v>6</v>
      </c>
      <c r="H6" s="307">
        <v>1</v>
      </c>
    </row>
    <row r="7" spans="1:10" ht="18">
      <c r="B7" s="136" t="s">
        <v>765</v>
      </c>
      <c r="C7" s="137" t="s">
        <v>766</v>
      </c>
      <c r="D7" s="137" t="s">
        <v>767</v>
      </c>
      <c r="E7" s="140">
        <v>62000</v>
      </c>
      <c r="F7" s="137">
        <v>3</v>
      </c>
      <c r="H7" s="307">
        <v>2</v>
      </c>
    </row>
    <row r="8" spans="1:10" ht="18">
      <c r="B8" s="138" t="s">
        <v>768</v>
      </c>
      <c r="C8" s="139" t="s">
        <v>769</v>
      </c>
      <c r="D8" s="139" t="s">
        <v>767</v>
      </c>
      <c r="E8" s="141">
        <v>84000</v>
      </c>
      <c r="F8" s="139">
        <v>12</v>
      </c>
      <c r="H8" s="307">
        <v>3</v>
      </c>
    </row>
    <row r="9" spans="1:10" ht="18">
      <c r="B9" s="138" t="s">
        <v>770</v>
      </c>
      <c r="C9" s="139" t="s">
        <v>769</v>
      </c>
      <c r="D9" s="139" t="s">
        <v>771</v>
      </c>
      <c r="E9" s="141">
        <v>78000</v>
      </c>
      <c r="F9" s="139">
        <v>6</v>
      </c>
      <c r="H9" s="307">
        <v>4</v>
      </c>
    </row>
    <row r="10" spans="1:10" ht="18">
      <c r="B10" s="138" t="s">
        <v>772</v>
      </c>
      <c r="C10" s="139" t="s">
        <v>773</v>
      </c>
      <c r="D10" s="139" t="s">
        <v>764</v>
      </c>
      <c r="E10" s="141">
        <v>55000</v>
      </c>
      <c r="F10" s="139">
        <v>1</v>
      </c>
      <c r="H10" s="307">
        <v>5</v>
      </c>
    </row>
    <row r="11" spans="1:10" ht="18">
      <c r="B11" s="138" t="s">
        <v>774</v>
      </c>
      <c r="C11" s="139" t="s">
        <v>766</v>
      </c>
      <c r="D11" s="139" t="s">
        <v>775</v>
      </c>
      <c r="E11" s="141">
        <v>64000</v>
      </c>
      <c r="F11" s="139">
        <v>6</v>
      </c>
      <c r="H11" s="307">
        <v>6</v>
      </c>
    </row>
    <row r="12" spans="1:10" ht="18">
      <c r="B12" s="136" t="s">
        <v>776</v>
      </c>
      <c r="C12" s="137" t="s">
        <v>769</v>
      </c>
      <c r="D12" s="137" t="s">
        <v>767</v>
      </c>
      <c r="E12" s="140">
        <v>82000</v>
      </c>
      <c r="F12" s="137">
        <v>8</v>
      </c>
      <c r="H12" s="307">
        <v>7</v>
      </c>
    </row>
    <row r="13" spans="1:10" ht="18">
      <c r="B13" s="138" t="s">
        <v>777</v>
      </c>
      <c r="C13" s="139" t="s">
        <v>778</v>
      </c>
      <c r="D13" s="139" t="s">
        <v>764</v>
      </c>
      <c r="E13" s="141">
        <v>95000</v>
      </c>
      <c r="F13" s="139">
        <v>5</v>
      </c>
      <c r="H13" s="307">
        <v>8</v>
      </c>
    </row>
    <row r="14" spans="1:10" ht="18">
      <c r="B14" s="138" t="s">
        <v>779</v>
      </c>
      <c r="C14" s="139" t="s">
        <v>778</v>
      </c>
      <c r="D14" s="139" t="s">
        <v>771</v>
      </c>
      <c r="E14" s="141">
        <v>101000</v>
      </c>
      <c r="F14" s="139">
        <v>7</v>
      </c>
      <c r="H14" s="307">
        <v>9</v>
      </c>
    </row>
    <row r="15" spans="1:10" ht="18">
      <c r="B15" s="138" t="s">
        <v>780</v>
      </c>
      <c r="C15" s="139" t="s">
        <v>763</v>
      </c>
      <c r="D15" s="139" t="s">
        <v>775</v>
      </c>
      <c r="E15" s="141">
        <v>69000</v>
      </c>
      <c r="F15" s="139">
        <v>3</v>
      </c>
      <c r="H15" s="307">
        <v>10</v>
      </c>
    </row>
    <row r="16" spans="1:10" ht="18">
      <c r="B16" s="136" t="s">
        <v>781</v>
      </c>
      <c r="C16" s="137" t="s">
        <v>763</v>
      </c>
      <c r="D16" s="137" t="s">
        <v>767</v>
      </c>
      <c r="E16" s="140">
        <v>71000</v>
      </c>
      <c r="F16" s="137">
        <v>4</v>
      </c>
      <c r="H16" s="307">
        <v>11</v>
      </c>
    </row>
    <row r="17" spans="2:8" ht="18">
      <c r="B17" s="136" t="s">
        <v>782</v>
      </c>
      <c r="C17" s="137" t="s">
        <v>769</v>
      </c>
      <c r="D17" s="137" t="s">
        <v>775</v>
      </c>
      <c r="E17" s="140">
        <v>88000</v>
      </c>
      <c r="F17" s="137">
        <v>10</v>
      </c>
      <c r="H17" s="307">
        <v>12</v>
      </c>
    </row>
    <row r="18" spans="2:8" ht="18">
      <c r="B18" s="138" t="s">
        <v>783</v>
      </c>
      <c r="C18" s="139" t="s">
        <v>763</v>
      </c>
      <c r="D18" s="139" t="s">
        <v>764</v>
      </c>
      <c r="E18" s="141">
        <v>73000</v>
      </c>
      <c r="F18" s="139">
        <v>5</v>
      </c>
      <c r="H18" s="307">
        <v>13</v>
      </c>
    </row>
    <row r="19" spans="2:8" ht="18">
      <c r="B19" s="138" t="s">
        <v>784</v>
      </c>
      <c r="C19" s="139" t="s">
        <v>763</v>
      </c>
      <c r="D19" s="139" t="s">
        <v>775</v>
      </c>
      <c r="E19" s="141">
        <v>75000</v>
      </c>
      <c r="F19" s="139">
        <v>7</v>
      </c>
      <c r="H19" s="307">
        <v>14</v>
      </c>
    </row>
    <row r="20" spans="2:8" ht="18">
      <c r="B20" s="136" t="s">
        <v>785</v>
      </c>
      <c r="C20" s="137" t="s">
        <v>773</v>
      </c>
      <c r="D20" s="137" t="s">
        <v>767</v>
      </c>
      <c r="E20" s="140">
        <v>57000</v>
      </c>
      <c r="F20" s="137">
        <v>4</v>
      </c>
      <c r="H20" s="307">
        <v>15</v>
      </c>
    </row>
    <row r="21" spans="2:8" ht="18">
      <c r="B21" s="136" t="s">
        <v>786</v>
      </c>
      <c r="C21" s="137" t="s">
        <v>773</v>
      </c>
      <c r="D21" s="137" t="s">
        <v>771</v>
      </c>
      <c r="E21" s="140">
        <v>58000</v>
      </c>
      <c r="F21" s="137">
        <v>2</v>
      </c>
      <c r="H21" s="307">
        <v>16</v>
      </c>
    </row>
    <row r="22" spans="2:8" ht="18">
      <c r="B22" s="136" t="s">
        <v>787</v>
      </c>
      <c r="C22" s="137" t="s">
        <v>778</v>
      </c>
      <c r="D22" s="137" t="s">
        <v>771</v>
      </c>
      <c r="E22" s="140">
        <v>98000</v>
      </c>
      <c r="F22" s="137">
        <v>9</v>
      </c>
      <c r="H22" s="307">
        <v>17</v>
      </c>
    </row>
    <row r="23" spans="2:8" ht="18">
      <c r="B23" s="138" t="s">
        <v>788</v>
      </c>
      <c r="C23" s="139" t="s">
        <v>766</v>
      </c>
      <c r="D23" s="139" t="s">
        <v>775</v>
      </c>
      <c r="E23" s="141">
        <v>66000</v>
      </c>
      <c r="F23" s="139">
        <v>3</v>
      </c>
      <c r="H23" s="307">
        <v>18</v>
      </c>
    </row>
    <row r="24" spans="2:8" ht="18">
      <c r="B24" s="136" t="s">
        <v>789</v>
      </c>
      <c r="C24" s="137" t="s">
        <v>766</v>
      </c>
      <c r="D24" s="137" t="s">
        <v>767</v>
      </c>
      <c r="E24" s="140">
        <v>61000</v>
      </c>
      <c r="F24" s="137">
        <v>2</v>
      </c>
      <c r="H24" s="307">
        <v>19</v>
      </c>
    </row>
    <row r="25" spans="2:8" ht="18">
      <c r="B25" s="136" t="s">
        <v>790</v>
      </c>
      <c r="C25" s="137" t="s">
        <v>778</v>
      </c>
      <c r="D25" s="137" t="s">
        <v>764</v>
      </c>
      <c r="E25" s="140">
        <v>105000</v>
      </c>
      <c r="F25" s="137">
        <v>11</v>
      </c>
      <c r="H25" s="307">
        <v>20</v>
      </c>
    </row>
  </sheetData>
  <sortState xmlns:xlrd2="http://schemas.microsoft.com/office/spreadsheetml/2017/richdata2" ref="B6:G25">
    <sortCondition ref="G6:G25"/>
  </sortState>
  <hyperlinks>
    <hyperlink ref="B3" location="SYLLABUS!A1" display="🏠" xr:uid="{FED89A82-534B-B845-A8B7-8DF028C31B69}"/>
  </hyperlinks>
  <pageMargins left="0.25" right="0.25" top="0.75" bottom="0.75" header="0.3" footer="0.3"/>
  <pageSetup scale="67" fitToHeight="0"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F711-EB8A-1642-8F3F-5B2976293208}">
  <sheetPr>
    <tabColor rgb="FFFFFF00"/>
  </sheetPr>
  <dimension ref="A1:T18"/>
  <sheetViews>
    <sheetView showGridLines="0" zoomScale="132" workbookViewId="0">
      <pane ySplit="3" topLeftCell="A4" activePane="bottomLeft" state="frozen"/>
      <selection activeCell="B3" sqref="B3"/>
      <selection pane="bottomLeft" activeCell="B3" sqref="B3"/>
    </sheetView>
  </sheetViews>
  <sheetFormatPr baseColWidth="10" defaultColWidth="11" defaultRowHeight="16"/>
  <cols>
    <col min="1" max="1" width="2.83203125" customWidth="1"/>
    <col min="2" max="2" width="4.83203125" customWidth="1"/>
    <col min="3" max="4" width="5" customWidth="1"/>
    <col min="5" max="5" width="6.33203125" customWidth="1"/>
    <col min="6" max="6" width="4.5" customWidth="1"/>
    <col min="7" max="7" width="4.1640625" customWidth="1"/>
    <col min="8" max="9" width="7.1640625" customWidth="1"/>
    <col min="10" max="10" width="8.5" customWidth="1"/>
    <col min="11" max="11" width="8.33203125" customWidth="1"/>
    <col min="12" max="15" width="7.1640625" customWidth="1"/>
    <col min="17" max="17" width="17.6640625" customWidth="1"/>
    <col min="18" max="18" width="12.1640625" bestFit="1" customWidth="1"/>
  </cols>
  <sheetData>
    <row r="1" spans="1:20" ht="32">
      <c r="A1" s="3"/>
      <c r="B1" s="321" t="s">
        <v>791</v>
      </c>
      <c r="C1" s="4"/>
      <c r="D1" s="4"/>
      <c r="E1" s="4"/>
      <c r="F1" s="4"/>
      <c r="G1" s="4"/>
      <c r="H1" s="4"/>
      <c r="I1" s="4"/>
      <c r="J1" s="4"/>
      <c r="K1" s="4"/>
      <c r="L1" s="4"/>
      <c r="M1" s="4"/>
      <c r="N1" s="4"/>
      <c r="O1" s="4"/>
      <c r="P1" s="4"/>
      <c r="Q1" s="4"/>
      <c r="R1" s="4"/>
      <c r="S1" s="4"/>
      <c r="T1" s="4"/>
    </row>
    <row r="2" spans="1:20" ht="24">
      <c r="A2" s="3"/>
      <c r="B2" s="248" t="s">
        <v>792</v>
      </c>
      <c r="C2" s="4"/>
      <c r="D2" s="4"/>
      <c r="E2" s="4"/>
      <c r="F2" s="4"/>
      <c r="G2" s="4"/>
      <c r="H2" s="4"/>
      <c r="I2" s="4"/>
      <c r="J2" s="4"/>
      <c r="K2" s="4"/>
      <c r="L2" s="4"/>
      <c r="M2" s="4"/>
      <c r="N2" s="4"/>
      <c r="O2" s="4"/>
      <c r="P2" s="4"/>
      <c r="Q2" s="4"/>
      <c r="R2" s="4"/>
      <c r="S2" s="4"/>
      <c r="T2" s="4"/>
    </row>
    <row r="3" spans="1:20" ht="29">
      <c r="A3" s="3"/>
      <c r="B3" s="435" t="s">
        <v>2</v>
      </c>
      <c r="C3" s="4"/>
      <c r="D3" s="4"/>
      <c r="E3" s="4"/>
      <c r="F3" s="4"/>
      <c r="G3" s="4"/>
      <c r="H3" s="312" t="s">
        <v>793</v>
      </c>
      <c r="I3" s="4"/>
      <c r="J3" s="312" t="s">
        <v>794</v>
      </c>
      <c r="K3" s="312" t="s">
        <v>795</v>
      </c>
      <c r="L3" s="4"/>
      <c r="M3" s="4"/>
      <c r="N3" s="4"/>
      <c r="O3" s="4"/>
      <c r="P3" s="4"/>
      <c r="Q3" s="4"/>
      <c r="R3" s="4"/>
      <c r="S3" s="4"/>
      <c r="T3" s="4"/>
    </row>
    <row r="4" spans="1:20">
      <c r="E4" s="148" t="s">
        <v>796</v>
      </c>
      <c r="F4" s="149" t="s">
        <v>797</v>
      </c>
      <c r="G4" s="149" t="s">
        <v>798</v>
      </c>
      <c r="H4" s="149" t="s">
        <v>798</v>
      </c>
      <c r="I4" s="149"/>
      <c r="J4" s="149" t="s">
        <v>798</v>
      </c>
      <c r="K4" s="149" t="s">
        <v>798</v>
      </c>
      <c r="L4" s="149" t="s">
        <v>799</v>
      </c>
      <c r="M4" s="149" t="s">
        <v>798</v>
      </c>
      <c r="N4" s="149" t="s">
        <v>798</v>
      </c>
    </row>
    <row r="5" spans="1:20" ht="22">
      <c r="Q5" s="117" t="s">
        <v>800</v>
      </c>
      <c r="R5" s="118">
        <v>0.05</v>
      </c>
    </row>
    <row r="6" spans="1:20">
      <c r="B6" s="313" t="s">
        <v>545</v>
      </c>
      <c r="C6" s="313" t="s">
        <v>546</v>
      </c>
      <c r="D6" s="313" t="s">
        <v>547</v>
      </c>
      <c r="E6" s="313" t="s">
        <v>548</v>
      </c>
      <c r="F6" s="313" t="s">
        <v>549</v>
      </c>
      <c r="G6" s="313" t="s">
        <v>550</v>
      </c>
      <c r="H6" s="313" t="s">
        <v>801</v>
      </c>
      <c r="I6" s="313" t="s">
        <v>551</v>
      </c>
      <c r="J6" s="313" t="s">
        <v>802</v>
      </c>
      <c r="K6" s="313" t="s">
        <v>803</v>
      </c>
      <c r="L6" s="313" t="s">
        <v>804</v>
      </c>
      <c r="M6" s="313" t="s">
        <v>805</v>
      </c>
      <c r="N6" s="313" t="s">
        <v>806</v>
      </c>
      <c r="Q6" s="116" t="s">
        <v>806</v>
      </c>
      <c r="R6" s="116" t="s">
        <v>807</v>
      </c>
      <c r="S6" s="116" t="s">
        <v>804</v>
      </c>
    </row>
    <row r="7" spans="1:20">
      <c r="B7" t="s">
        <v>552</v>
      </c>
      <c r="C7" t="s">
        <v>553</v>
      </c>
      <c r="D7" t="s">
        <v>554</v>
      </c>
      <c r="E7" t="s">
        <v>555</v>
      </c>
      <c r="F7">
        <v>44463</v>
      </c>
      <c r="G7">
        <v>1099</v>
      </c>
      <c r="H7">
        <f>G7+N7</f>
        <v>1099</v>
      </c>
      <c r="I7">
        <v>1200</v>
      </c>
      <c r="J7" s="147">
        <f>H7*I7</f>
        <v>1318800</v>
      </c>
      <c r="K7">
        <f>J7*$R$5</f>
        <v>65940</v>
      </c>
      <c r="L7" s="147">
        <f t="shared" ref="L7:L18" si="0">_xlfn.XLOOKUP(E7,$Q$7:$Q$11,$S$7:$S$11,1,0)</f>
        <v>0</v>
      </c>
      <c r="M7" s="147">
        <f t="shared" ref="M7:M18" si="1">_xlfn.XLOOKUP(E7,$Q$7:$Q$11,$R$7:$R$11,0,0)</f>
        <v>0</v>
      </c>
      <c r="N7" s="147">
        <f t="shared" ref="N7:N18" si="2">(G7*(1+L7))+M7-G7</f>
        <v>0</v>
      </c>
      <c r="Q7" s="10" t="s">
        <v>555</v>
      </c>
      <c r="R7" s="328">
        <v>0</v>
      </c>
      <c r="S7" s="119">
        <v>0</v>
      </c>
    </row>
    <row r="8" spans="1:20">
      <c r="B8" t="s">
        <v>556</v>
      </c>
      <c r="C8" t="s">
        <v>557</v>
      </c>
      <c r="D8" t="s">
        <v>558</v>
      </c>
      <c r="E8" t="s">
        <v>559</v>
      </c>
      <c r="F8">
        <v>44225</v>
      </c>
      <c r="G8">
        <v>1199</v>
      </c>
      <c r="I8">
        <v>1356</v>
      </c>
      <c r="J8" s="7"/>
      <c r="L8" s="147">
        <f t="shared" si="0"/>
        <v>0.18</v>
      </c>
      <c r="M8" s="147">
        <f t="shared" si="1"/>
        <v>10</v>
      </c>
      <c r="N8" s="147">
        <f>(G8*(1+L8))+M8-G8</f>
        <v>225.81999999999994</v>
      </c>
      <c r="Q8" s="10" t="s">
        <v>559</v>
      </c>
      <c r="R8" s="328">
        <v>10</v>
      </c>
      <c r="S8" s="119">
        <v>0.18</v>
      </c>
    </row>
    <row r="9" spans="1:20">
      <c r="B9" t="s">
        <v>560</v>
      </c>
      <c r="C9" t="s">
        <v>561</v>
      </c>
      <c r="D9" t="s">
        <v>562</v>
      </c>
      <c r="E9" t="s">
        <v>555</v>
      </c>
      <c r="F9">
        <v>44488</v>
      </c>
      <c r="G9">
        <v>899</v>
      </c>
      <c r="I9">
        <v>1889</v>
      </c>
      <c r="J9" s="7"/>
      <c r="L9" s="147">
        <f t="shared" si="0"/>
        <v>0</v>
      </c>
      <c r="M9" s="147">
        <f t="shared" si="1"/>
        <v>0</v>
      </c>
      <c r="N9" s="147">
        <f t="shared" si="2"/>
        <v>0</v>
      </c>
      <c r="Q9" s="10" t="s">
        <v>567</v>
      </c>
      <c r="R9" s="328">
        <v>0</v>
      </c>
      <c r="S9" s="119">
        <v>0.2</v>
      </c>
    </row>
    <row r="10" spans="1:20">
      <c r="B10" t="s">
        <v>564</v>
      </c>
      <c r="C10" t="s">
        <v>565</v>
      </c>
      <c r="D10" t="s">
        <v>566</v>
      </c>
      <c r="E10" t="s">
        <v>567</v>
      </c>
      <c r="F10">
        <v>44147</v>
      </c>
      <c r="G10">
        <v>499</v>
      </c>
      <c r="I10">
        <v>10542</v>
      </c>
      <c r="J10" s="7"/>
      <c r="L10" s="147">
        <f t="shared" si="0"/>
        <v>0.2</v>
      </c>
      <c r="M10" s="147">
        <f t="shared" si="1"/>
        <v>0</v>
      </c>
      <c r="N10" s="147">
        <f t="shared" si="2"/>
        <v>99.799999999999955</v>
      </c>
      <c r="Q10" s="10" t="s">
        <v>589</v>
      </c>
      <c r="R10" s="328">
        <v>25</v>
      </c>
      <c r="S10" s="119">
        <v>0.18</v>
      </c>
    </row>
    <row r="11" spans="1:20">
      <c r="B11" t="s">
        <v>569</v>
      </c>
      <c r="C11" t="s">
        <v>570</v>
      </c>
      <c r="D11" t="s">
        <v>571</v>
      </c>
      <c r="E11" t="s">
        <v>555</v>
      </c>
      <c r="F11">
        <v>44301</v>
      </c>
      <c r="G11">
        <v>999</v>
      </c>
      <c r="I11">
        <v>9823</v>
      </c>
      <c r="J11" s="7"/>
      <c r="L11" s="147">
        <f t="shared" si="0"/>
        <v>0</v>
      </c>
      <c r="M11" s="147">
        <f t="shared" si="1"/>
        <v>0</v>
      </c>
      <c r="N11" s="147">
        <f t="shared" si="2"/>
        <v>0</v>
      </c>
      <c r="Q11" s="10" t="s">
        <v>808</v>
      </c>
      <c r="R11" s="328">
        <v>0</v>
      </c>
      <c r="S11" s="119">
        <v>0.4</v>
      </c>
    </row>
    <row r="12" spans="1:20">
      <c r="B12" t="s">
        <v>573</v>
      </c>
      <c r="C12" t="s">
        <v>574</v>
      </c>
      <c r="D12" t="s">
        <v>575</v>
      </c>
      <c r="E12" t="s">
        <v>555</v>
      </c>
      <c r="F12">
        <v>44224</v>
      </c>
      <c r="G12">
        <v>999</v>
      </c>
      <c r="I12">
        <v>4519</v>
      </c>
      <c r="J12" s="7"/>
      <c r="L12" s="147">
        <f t="shared" si="0"/>
        <v>0</v>
      </c>
      <c r="M12" s="147">
        <f t="shared" si="1"/>
        <v>0</v>
      </c>
      <c r="N12" s="147">
        <f t="shared" si="2"/>
        <v>0</v>
      </c>
    </row>
    <row r="13" spans="1:20">
      <c r="B13" t="s">
        <v>577</v>
      </c>
      <c r="C13" t="s">
        <v>578</v>
      </c>
      <c r="D13" t="s">
        <v>579</v>
      </c>
      <c r="E13" t="s">
        <v>555</v>
      </c>
      <c r="F13">
        <v>44302</v>
      </c>
      <c r="G13">
        <v>1349</v>
      </c>
      <c r="I13">
        <v>3876</v>
      </c>
      <c r="J13" s="7"/>
      <c r="L13" s="147">
        <f t="shared" si="0"/>
        <v>0</v>
      </c>
      <c r="M13" s="147">
        <f t="shared" si="1"/>
        <v>0</v>
      </c>
      <c r="N13" s="147">
        <f t="shared" si="2"/>
        <v>0</v>
      </c>
      <c r="Q13" s="10" t="s">
        <v>809</v>
      </c>
    </row>
    <row r="14" spans="1:20">
      <c r="B14" t="s">
        <v>581</v>
      </c>
      <c r="C14" t="s">
        <v>582</v>
      </c>
      <c r="D14" t="s">
        <v>583</v>
      </c>
      <c r="E14" t="s">
        <v>584</v>
      </c>
      <c r="F14">
        <v>44242</v>
      </c>
      <c r="G14">
        <v>1429</v>
      </c>
      <c r="I14">
        <v>2492</v>
      </c>
      <c r="J14" s="7"/>
      <c r="L14" s="147">
        <f t="shared" si="0"/>
        <v>1</v>
      </c>
      <c r="M14" s="147">
        <f t="shared" si="1"/>
        <v>0</v>
      </c>
      <c r="N14" s="147">
        <f t="shared" si="2"/>
        <v>1429</v>
      </c>
      <c r="Q14" s="10" t="s">
        <v>810</v>
      </c>
    </row>
    <row r="15" spans="1:20">
      <c r="B15" t="s">
        <v>586</v>
      </c>
      <c r="C15" t="s">
        <v>587</v>
      </c>
      <c r="D15" t="s">
        <v>588</v>
      </c>
      <c r="E15" t="s">
        <v>589</v>
      </c>
      <c r="F15">
        <v>44270</v>
      </c>
      <c r="G15">
        <v>1499</v>
      </c>
      <c r="I15">
        <v>6834</v>
      </c>
      <c r="J15" s="7"/>
      <c r="L15" s="147">
        <f t="shared" si="0"/>
        <v>0.18</v>
      </c>
      <c r="M15" s="147">
        <f t="shared" si="1"/>
        <v>25</v>
      </c>
      <c r="N15" s="147">
        <f t="shared" si="2"/>
        <v>294.81999999999994</v>
      </c>
      <c r="Q15" s="10" t="s">
        <v>811</v>
      </c>
    </row>
    <row r="16" spans="1:20">
      <c r="B16" t="s">
        <v>591</v>
      </c>
      <c r="C16" t="s">
        <v>592</v>
      </c>
      <c r="D16" t="s">
        <v>593</v>
      </c>
      <c r="E16" t="s">
        <v>589</v>
      </c>
      <c r="F16">
        <v>44244</v>
      </c>
      <c r="G16">
        <v>1299</v>
      </c>
      <c r="I16">
        <v>8588</v>
      </c>
      <c r="J16" s="7"/>
      <c r="L16" s="147">
        <f t="shared" si="0"/>
        <v>0.18</v>
      </c>
      <c r="M16" s="147">
        <f t="shared" si="1"/>
        <v>25</v>
      </c>
      <c r="N16" s="147">
        <f t="shared" si="2"/>
        <v>258.81999999999994</v>
      </c>
      <c r="Q16" s="10" t="s">
        <v>812</v>
      </c>
    </row>
    <row r="17" spans="2:14">
      <c r="B17" t="s">
        <v>552</v>
      </c>
      <c r="C17" t="s">
        <v>595</v>
      </c>
      <c r="D17" t="s">
        <v>596</v>
      </c>
      <c r="E17" t="s">
        <v>555</v>
      </c>
      <c r="F17">
        <v>44495</v>
      </c>
      <c r="G17">
        <v>1999</v>
      </c>
      <c r="I17">
        <v>12133</v>
      </c>
      <c r="J17" s="7"/>
      <c r="L17" s="147">
        <f t="shared" si="0"/>
        <v>0</v>
      </c>
      <c r="M17" s="147">
        <f t="shared" si="1"/>
        <v>0</v>
      </c>
      <c r="N17" s="147">
        <f t="shared" si="2"/>
        <v>0</v>
      </c>
    </row>
    <row r="18" spans="2:14">
      <c r="B18" t="s">
        <v>556</v>
      </c>
      <c r="C18" t="s">
        <v>599</v>
      </c>
      <c r="D18" t="s">
        <v>600</v>
      </c>
      <c r="E18" t="s">
        <v>559</v>
      </c>
      <c r="F18">
        <v>44034</v>
      </c>
      <c r="G18">
        <v>1699</v>
      </c>
      <c r="I18">
        <v>1745</v>
      </c>
      <c r="J18" s="7"/>
      <c r="L18" s="147">
        <f t="shared" si="0"/>
        <v>0.18</v>
      </c>
      <c r="M18" s="147">
        <f t="shared" si="1"/>
        <v>10</v>
      </c>
      <c r="N18" s="147">
        <f t="shared" si="2"/>
        <v>315.81999999999994</v>
      </c>
    </row>
  </sheetData>
  <hyperlinks>
    <hyperlink ref="B3" location="SYLLABUS!A1" display="🏠" xr:uid="{DB1DE575-AE0D-FB4B-8CD4-652DB158C1E9}"/>
  </hyperlinks>
  <pageMargins left="0.7" right="0.7" top="0.75" bottom="0.75" header="0.3" footer="0.3"/>
  <pageSetup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91B08-89C2-3947-8E84-8791FAA09F34}">
  <sheetPr>
    <tabColor theme="7" tint="0.39997558519241921"/>
  </sheetPr>
  <dimension ref="A1:J23"/>
  <sheetViews>
    <sheetView showGridLines="0" zoomScale="106" zoomScaleNormal="140" workbookViewId="0">
      <pane ySplit="3" topLeftCell="A4" activePane="bottomLeft" state="frozen"/>
      <selection activeCell="B3" sqref="B3"/>
      <selection pane="bottomLeft" activeCell="B3" sqref="B3"/>
    </sheetView>
  </sheetViews>
  <sheetFormatPr baseColWidth="10" defaultColWidth="11" defaultRowHeight="16"/>
  <cols>
    <col min="1" max="1" width="2.83203125" customWidth="1"/>
    <col min="2" max="2" width="12.5" bestFit="1" customWidth="1"/>
    <col min="3" max="9" width="13.5" customWidth="1"/>
    <col min="10" max="10" width="14.5" bestFit="1" customWidth="1"/>
    <col min="11" max="11" width="16.83203125" customWidth="1"/>
  </cols>
  <sheetData>
    <row r="1" spans="1:10" ht="32">
      <c r="A1" s="3"/>
      <c r="B1" s="142" t="s">
        <v>813</v>
      </c>
      <c r="C1" s="4"/>
      <c r="D1" s="4"/>
      <c r="E1" s="4"/>
      <c r="F1" s="4"/>
      <c r="G1" s="4"/>
      <c r="H1" s="4"/>
      <c r="I1" s="4"/>
      <c r="J1" s="4"/>
    </row>
    <row r="2" spans="1:10" ht="24">
      <c r="A2" s="3"/>
      <c r="B2" s="322" t="s">
        <v>814</v>
      </c>
      <c r="C2" s="4"/>
      <c r="D2" s="4"/>
      <c r="E2" s="4"/>
      <c r="F2" s="4"/>
      <c r="G2" s="4"/>
      <c r="H2" s="4"/>
      <c r="I2" s="4"/>
      <c r="J2" s="4"/>
    </row>
    <row r="3" spans="1:10" ht="29">
      <c r="A3" s="3"/>
      <c r="B3" s="435" t="s">
        <v>2</v>
      </c>
      <c r="C3" s="4"/>
      <c r="D3" s="4"/>
      <c r="E3" s="4"/>
      <c r="F3" s="4"/>
      <c r="G3" s="4"/>
      <c r="H3" s="4"/>
      <c r="I3" s="4"/>
      <c r="J3" s="4"/>
    </row>
    <row r="5" spans="1:10">
      <c r="B5" s="11"/>
      <c r="C5" s="12" t="s">
        <v>815</v>
      </c>
      <c r="D5" s="12" t="s">
        <v>816</v>
      </c>
      <c r="E5" s="12" t="s">
        <v>817</v>
      </c>
      <c r="F5" s="12" t="s">
        <v>818</v>
      </c>
      <c r="G5" s="12" t="s">
        <v>819</v>
      </c>
      <c r="H5" s="12" t="s">
        <v>820</v>
      </c>
      <c r="I5" s="12" t="s">
        <v>821</v>
      </c>
      <c r="J5" s="13" t="s">
        <v>472</v>
      </c>
    </row>
    <row r="6" spans="1:10" ht="18">
      <c r="B6" s="13" t="s">
        <v>694</v>
      </c>
      <c r="C6" s="15">
        <v>48213</v>
      </c>
      <c r="D6" s="15">
        <v>25902</v>
      </c>
      <c r="E6" s="15">
        <v>73488</v>
      </c>
      <c r="F6" s="15">
        <v>90547</v>
      </c>
      <c r="G6" s="15">
        <v>66821</v>
      </c>
      <c r="H6" s="15">
        <v>22109</v>
      </c>
      <c r="I6" s="15">
        <v>99431</v>
      </c>
      <c r="J6" s="239"/>
    </row>
    <row r="7" spans="1:10" ht="18">
      <c r="B7" s="13" t="s">
        <v>696</v>
      </c>
      <c r="C7" s="15">
        <v>87356</v>
      </c>
      <c r="D7" s="15">
        <v>24619</v>
      </c>
      <c r="E7" s="15">
        <v>55103</v>
      </c>
      <c r="F7" s="15">
        <v>71284</v>
      </c>
      <c r="G7" s="15">
        <v>99802</v>
      </c>
      <c r="H7" s="15">
        <v>43017</v>
      </c>
      <c r="I7" s="15">
        <v>16754</v>
      </c>
      <c r="J7" s="239"/>
    </row>
    <row r="8" spans="1:10" ht="18">
      <c r="B8" s="13" t="s">
        <v>698</v>
      </c>
      <c r="C8" s="15">
        <v>11509</v>
      </c>
      <c r="D8" s="15">
        <v>69238</v>
      </c>
      <c r="E8" s="15">
        <v>80471</v>
      </c>
      <c r="F8" s="15">
        <v>27364</v>
      </c>
      <c r="G8" s="15">
        <v>56182</v>
      </c>
      <c r="H8" s="15">
        <v>99873</v>
      </c>
      <c r="I8" s="15">
        <v>44711</v>
      </c>
      <c r="J8" s="239"/>
    </row>
    <row r="9" spans="1:10" ht="18">
      <c r="B9" s="13" t="s">
        <v>700</v>
      </c>
      <c r="C9" s="15">
        <v>73015</v>
      </c>
      <c r="D9" s="15">
        <v>58244</v>
      </c>
      <c r="E9" s="15">
        <v>94821</v>
      </c>
      <c r="F9" s="15">
        <v>20673</v>
      </c>
      <c r="G9" s="15">
        <v>41388</v>
      </c>
      <c r="H9" s="15">
        <v>66790</v>
      </c>
      <c r="I9" s="15">
        <v>28951</v>
      </c>
      <c r="J9" s="239"/>
    </row>
    <row r="10" spans="1:10" ht="18">
      <c r="B10" s="13" t="s">
        <v>489</v>
      </c>
      <c r="C10" s="15">
        <v>26471</v>
      </c>
      <c r="D10" s="15">
        <v>91836</v>
      </c>
      <c r="E10" s="15">
        <v>50742</v>
      </c>
      <c r="F10" s="15">
        <v>13984</v>
      </c>
      <c r="G10" s="15">
        <v>77255</v>
      </c>
      <c r="H10" s="15">
        <v>60531</v>
      </c>
      <c r="I10" s="15">
        <v>89107</v>
      </c>
      <c r="J10" s="239"/>
    </row>
    <row r="11" spans="1:10" ht="18">
      <c r="B11" s="13" t="s">
        <v>492</v>
      </c>
      <c r="C11" s="15">
        <v>68840</v>
      </c>
      <c r="D11" s="15">
        <v>31479</v>
      </c>
      <c r="E11" s="15">
        <v>90217</v>
      </c>
      <c r="F11" s="15">
        <v>55186</v>
      </c>
      <c r="G11" s="15">
        <v>73092</v>
      </c>
      <c r="H11" s="15">
        <v>17465</v>
      </c>
      <c r="I11" s="15">
        <v>82673</v>
      </c>
      <c r="J11" s="239"/>
    </row>
    <row r="12" spans="1:10" ht="18">
      <c r="B12" s="13" t="s">
        <v>495</v>
      </c>
      <c r="C12" s="15">
        <v>12488</v>
      </c>
      <c r="D12" s="15">
        <v>56790</v>
      </c>
      <c r="E12" s="15">
        <v>89321</v>
      </c>
      <c r="F12" s="15">
        <v>74065</v>
      </c>
      <c r="G12" s="15">
        <v>21837</v>
      </c>
      <c r="H12" s="15">
        <v>99405</v>
      </c>
      <c r="I12" s="15">
        <v>65129</v>
      </c>
      <c r="J12" s="239"/>
    </row>
    <row r="13" spans="1:10" ht="18">
      <c r="B13" s="13" t="s">
        <v>703</v>
      </c>
      <c r="C13" s="15">
        <v>95320</v>
      </c>
      <c r="D13" s="15">
        <v>40876</v>
      </c>
      <c r="E13" s="15">
        <v>62155</v>
      </c>
      <c r="F13" s="15">
        <v>17094</v>
      </c>
      <c r="G13" s="15">
        <v>88263</v>
      </c>
      <c r="H13" s="15">
        <v>53501</v>
      </c>
      <c r="I13" s="15">
        <v>71988</v>
      </c>
      <c r="J13" s="239"/>
    </row>
    <row r="14" spans="1:10" ht="18">
      <c r="B14" s="13" t="s">
        <v>498</v>
      </c>
      <c r="C14" s="15">
        <v>50973</v>
      </c>
      <c r="D14" s="15">
        <v>89240</v>
      </c>
      <c r="E14" s="15">
        <v>13466</v>
      </c>
      <c r="F14" s="15">
        <v>62085</v>
      </c>
      <c r="G14" s="15">
        <v>74819</v>
      </c>
      <c r="H14" s="15">
        <v>36542</v>
      </c>
      <c r="I14" s="15">
        <v>91037</v>
      </c>
      <c r="J14" s="239"/>
    </row>
    <row r="15" spans="1:10" ht="18">
      <c r="B15" s="13" t="s">
        <v>705</v>
      </c>
      <c r="C15" s="15">
        <v>67821</v>
      </c>
      <c r="D15" s="15">
        <v>94570</v>
      </c>
      <c r="E15" s="15">
        <v>21348</v>
      </c>
      <c r="F15" s="15">
        <v>59061</v>
      </c>
      <c r="G15" s="15">
        <v>83472</v>
      </c>
      <c r="H15" s="15">
        <v>47209</v>
      </c>
      <c r="I15" s="15">
        <v>75134</v>
      </c>
      <c r="J15" s="239"/>
    </row>
    <row r="16" spans="1:10" ht="18">
      <c r="B16" s="13" t="s">
        <v>706</v>
      </c>
      <c r="C16" s="15">
        <v>20176</v>
      </c>
      <c r="D16" s="15">
        <v>78435</v>
      </c>
      <c r="E16" s="15">
        <v>91327</v>
      </c>
      <c r="F16" s="15">
        <v>46580</v>
      </c>
      <c r="G16" s="15">
        <v>72914</v>
      </c>
      <c r="H16" s="15">
        <v>35208</v>
      </c>
      <c r="I16" s="15">
        <v>61877</v>
      </c>
      <c r="J16" s="239"/>
    </row>
    <row r="17" spans="2:10" ht="18">
      <c r="B17" s="13" t="s">
        <v>501</v>
      </c>
      <c r="C17" s="15">
        <v>86509</v>
      </c>
      <c r="D17" s="15">
        <v>13972</v>
      </c>
      <c r="E17" s="15">
        <v>70561</v>
      </c>
      <c r="F17" s="15">
        <v>98134</v>
      </c>
      <c r="G17" s="15">
        <v>41287</v>
      </c>
      <c r="H17" s="15">
        <v>65092</v>
      </c>
      <c r="I17" s="15">
        <v>77358</v>
      </c>
      <c r="J17" s="239"/>
    </row>
    <row r="18" spans="2:10" ht="17" thickBot="1">
      <c r="B18" s="13" t="s">
        <v>472</v>
      </c>
      <c r="C18" s="237"/>
      <c r="D18" s="237"/>
      <c r="E18" s="237"/>
      <c r="F18" s="237"/>
      <c r="G18" s="237"/>
      <c r="H18" s="237"/>
      <c r="I18" s="237"/>
      <c r="J18" s="238"/>
    </row>
    <row r="19" spans="2:10" ht="17" thickTop="1"/>
    <row r="20" spans="2:10" ht="24">
      <c r="C20" s="67" t="s">
        <v>822</v>
      </c>
    </row>
    <row r="22" spans="2:10">
      <c r="C22" t="s">
        <v>823</v>
      </c>
    </row>
    <row r="23" spans="2:10">
      <c r="C23" t="s">
        <v>824</v>
      </c>
    </row>
  </sheetData>
  <phoneticPr fontId="7" type="noConversion"/>
  <hyperlinks>
    <hyperlink ref="B3" location="SYLLABUS!A1" display="🏠" xr:uid="{A508C706-48C5-7446-83C9-ACF7A783065E}"/>
  </hyperlinks>
  <pageMargins left="0.7" right="0.7" top="0.75" bottom="0.75" header="0.3" footer="0.3"/>
  <pageSetup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3FABE-4C17-EE4F-BC14-4D4242CF206E}">
  <sheetPr>
    <tabColor theme="7" tint="0.39997558519241921"/>
  </sheetPr>
  <dimension ref="A1:K42"/>
  <sheetViews>
    <sheetView showGridLines="0" zoomScaleNormal="100" workbookViewId="0">
      <pane ySplit="3" topLeftCell="A4" activePane="bottomLeft" state="frozen"/>
      <selection activeCell="B3" sqref="B3"/>
      <selection pane="bottomLeft" activeCell="E15" sqref="E15"/>
    </sheetView>
  </sheetViews>
  <sheetFormatPr baseColWidth="10" defaultColWidth="11.33203125" defaultRowHeight="16"/>
  <cols>
    <col min="1" max="1" width="2.83203125" customWidth="1"/>
    <col min="2" max="2" width="21.33203125" customWidth="1"/>
    <col min="3" max="3" width="20.33203125" customWidth="1"/>
    <col min="4" max="9" width="19.1640625" customWidth="1"/>
    <col min="10" max="10" width="22.6640625" customWidth="1"/>
    <col min="11" max="11" width="15.33203125" customWidth="1"/>
  </cols>
  <sheetData>
    <row r="1" spans="1:11" ht="32">
      <c r="A1" s="3"/>
      <c r="B1" s="142" t="s">
        <v>825</v>
      </c>
      <c r="C1" s="4"/>
      <c r="D1" s="4"/>
      <c r="E1" s="4"/>
      <c r="F1" s="4"/>
      <c r="G1" s="4"/>
      <c r="H1" s="4"/>
      <c r="I1" s="4"/>
      <c r="J1" s="4"/>
      <c r="K1" s="4"/>
    </row>
    <row r="2" spans="1:11" ht="24">
      <c r="A2" s="3"/>
      <c r="B2" s="248" t="s">
        <v>826</v>
      </c>
      <c r="C2" s="4"/>
      <c r="D2" s="4"/>
      <c r="E2" s="4"/>
      <c r="F2" s="4"/>
      <c r="G2" s="4"/>
      <c r="H2" s="4"/>
      <c r="I2" s="4"/>
      <c r="J2" s="4"/>
      <c r="K2" s="4"/>
    </row>
    <row r="3" spans="1:11" ht="29">
      <c r="A3" s="3"/>
      <c r="B3" s="435" t="s">
        <v>2</v>
      </c>
      <c r="C3" s="4"/>
      <c r="D3" s="4"/>
      <c r="E3" s="4"/>
      <c r="F3" s="4"/>
      <c r="G3" s="4"/>
      <c r="H3" s="4"/>
      <c r="I3" s="4"/>
      <c r="J3" s="4"/>
      <c r="K3" s="4"/>
    </row>
    <row r="5" spans="1:11">
      <c r="B5" s="10" t="s">
        <v>827</v>
      </c>
    </row>
    <row r="6" spans="1:11" ht="18" customHeight="1">
      <c r="C6" s="212" t="str" cm="1">
        <f t="array" ref="C6:I6">'7. WEEKLYSALES'!C5:I5</f>
        <v>Housewares</v>
      </c>
      <c r="D6" s="212" t="str">
        <v>Mens Cloth</v>
      </c>
      <c r="E6" s="212" t="str">
        <v>Womens Cloth</v>
      </c>
      <c r="F6" s="212" t="str">
        <v>Bedding</v>
      </c>
      <c r="G6" s="212" t="str">
        <v>Groceries</v>
      </c>
      <c r="H6" s="212" t="str">
        <v>Garden</v>
      </c>
      <c r="I6" s="212" t="str">
        <v>Toys</v>
      </c>
    </row>
    <row r="7" spans="1:11" ht="25" customHeight="1">
      <c r="B7" s="148" t="s">
        <v>828</v>
      </c>
      <c r="C7" s="214"/>
      <c r="D7" s="214"/>
      <c r="E7" s="214"/>
      <c r="F7" s="214"/>
      <c r="G7" s="214"/>
      <c r="H7" s="214"/>
      <c r="I7" s="214"/>
    </row>
    <row r="8" spans="1:11" ht="21" customHeight="1">
      <c r="B8" s="148"/>
      <c r="C8" s="115"/>
      <c r="D8" s="115"/>
      <c r="E8" s="115"/>
      <c r="F8" s="115"/>
      <c r="G8" s="115"/>
      <c r="H8" s="115"/>
      <c r="I8" s="115"/>
    </row>
    <row r="9" spans="1:11" ht="21" customHeight="1">
      <c r="B9" s="148"/>
      <c r="C9" s="115"/>
      <c r="D9" s="115"/>
      <c r="E9" s="115"/>
      <c r="F9" s="115"/>
      <c r="G9" s="115"/>
      <c r="H9" s="115"/>
      <c r="I9" s="115"/>
    </row>
    <row r="10" spans="1:11" ht="21" customHeight="1">
      <c r="B10" s="211" t="s">
        <v>829</v>
      </c>
      <c r="C10" s="115"/>
      <c r="D10" s="115"/>
      <c r="E10" s="115"/>
      <c r="F10" s="115"/>
      <c r="G10" s="115"/>
      <c r="H10" s="115"/>
      <c r="I10" s="115"/>
    </row>
    <row r="11" spans="1:11" ht="19">
      <c r="C11" s="212" t="str">
        <f>'7. WEEKLYSALES'!C5</f>
        <v>Housewares</v>
      </c>
      <c r="D11" s="212" t="str">
        <f>'7. WEEKLYSALES'!D5</f>
        <v>Mens Cloth</v>
      </c>
      <c r="E11" s="212" t="str">
        <f>'7. WEEKLYSALES'!E5</f>
        <v>Womens Cloth</v>
      </c>
      <c r="F11" s="212" t="str">
        <f>'7. WEEKLYSALES'!F5</f>
        <v>Bedding</v>
      </c>
      <c r="G11" s="212" t="str">
        <f>'7. WEEKLYSALES'!G5</f>
        <v>Groceries</v>
      </c>
      <c r="H11" s="212" t="str">
        <f>'7. WEEKLYSALES'!H5</f>
        <v>Garden</v>
      </c>
      <c r="I11" s="212" t="str">
        <f>'7. WEEKLYSALES'!I5</f>
        <v>Toys</v>
      </c>
    </row>
    <row r="12" spans="1:11" ht="22" customHeight="1">
      <c r="B12" s="148" t="s">
        <v>828</v>
      </c>
      <c r="C12" s="215"/>
      <c r="D12" s="354"/>
      <c r="E12" s="354"/>
      <c r="F12" s="354"/>
      <c r="G12" s="354"/>
      <c r="H12" s="354"/>
      <c r="I12" s="354"/>
    </row>
    <row r="16" spans="1:11">
      <c r="C16" s="211" t="s">
        <v>829</v>
      </c>
      <c r="F16" s="211" t="s">
        <v>830</v>
      </c>
      <c r="I16" s="211" t="s">
        <v>831</v>
      </c>
    </row>
    <row r="17" spans="3:11">
      <c r="C17" s="314" t="s">
        <v>832</v>
      </c>
      <c r="D17" s="314" t="s">
        <v>833</v>
      </c>
      <c r="F17" s="213" t="s">
        <v>832</v>
      </c>
      <c r="G17" s="213" t="s">
        <v>833</v>
      </c>
      <c r="I17" s="216" t="s">
        <v>832</v>
      </c>
      <c r="J17" s="216" t="s">
        <v>833</v>
      </c>
    </row>
    <row r="18" spans="3:11" ht="20" customHeight="1">
      <c r="C18" s="355" t="str" cm="1">
        <f t="array" ref="C18:C29">'7. WEEKLYSALES'!B6:B17</f>
        <v>JANUARY</v>
      </c>
      <c r="D18" s="214"/>
      <c r="F18" s="355" t="str">
        <f>'7. WEEKLYSALES'!B6</f>
        <v>JANUARY</v>
      </c>
      <c r="G18" s="215"/>
      <c r="I18" s="220" t="s">
        <v>834</v>
      </c>
      <c r="J18" s="217">
        <f>SUM(G18:G20)</f>
        <v>0</v>
      </c>
      <c r="K18" s="159" t="s">
        <v>835</v>
      </c>
    </row>
    <row r="19" spans="3:11" ht="16" customHeight="1">
      <c r="C19" s="355" t="str">
        <v>FEBRUARY</v>
      </c>
      <c r="D19" s="356"/>
      <c r="F19" s="355" t="str">
        <f>'7. WEEKLYSALES'!B7</f>
        <v>FEBRUARY</v>
      </c>
      <c r="G19" s="215"/>
      <c r="I19" s="220" t="s">
        <v>836</v>
      </c>
      <c r="J19" s="357">
        <f>SUM(G21:G23)</f>
        <v>0</v>
      </c>
      <c r="K19" s="159" t="s">
        <v>837</v>
      </c>
    </row>
    <row r="20" spans="3:11" ht="16" customHeight="1">
      <c r="C20" s="355" t="str">
        <v>MARCH</v>
      </c>
      <c r="D20" s="356"/>
      <c r="F20" s="355" t="str">
        <f>'7. WEEKLYSALES'!B8</f>
        <v>MARCH</v>
      </c>
      <c r="G20" s="215"/>
      <c r="I20" s="220" t="s">
        <v>838</v>
      </c>
      <c r="J20" s="217">
        <f>SUM(G24:G26)</f>
        <v>0</v>
      </c>
      <c r="K20" s="159" t="s">
        <v>839</v>
      </c>
    </row>
    <row r="21" spans="3:11" ht="16" customHeight="1">
      <c r="C21" s="355" t="str">
        <v>APRIL</v>
      </c>
      <c r="D21" s="356"/>
      <c r="F21" s="355" t="str">
        <f>'7. WEEKLYSALES'!B9</f>
        <v>APRIL</v>
      </c>
      <c r="G21" s="215"/>
      <c r="I21" s="220" t="s">
        <v>840</v>
      </c>
      <c r="J21" s="357">
        <f>SUM(G27:G29)</f>
        <v>0</v>
      </c>
      <c r="K21" s="159" t="s">
        <v>841</v>
      </c>
    </row>
    <row r="22" spans="3:11">
      <c r="C22" s="355" t="str">
        <v>MAY</v>
      </c>
      <c r="D22" s="356"/>
      <c r="F22" s="355" t="str">
        <f>'7. WEEKLYSALES'!B10</f>
        <v>MAY</v>
      </c>
      <c r="G22" s="215"/>
    </row>
    <row r="23" spans="3:11">
      <c r="C23" s="355" t="str">
        <v>JUNE</v>
      </c>
      <c r="D23" s="356"/>
      <c r="F23" s="355" t="str">
        <f>'7. WEEKLYSALES'!B11</f>
        <v>JUNE</v>
      </c>
      <c r="G23" s="215"/>
    </row>
    <row r="24" spans="3:11">
      <c r="C24" s="355" t="str">
        <v>JULY</v>
      </c>
      <c r="D24" s="356"/>
      <c r="F24" s="355" t="str">
        <f>'7. WEEKLYSALES'!B12</f>
        <v>JULY</v>
      </c>
      <c r="G24" s="215"/>
    </row>
    <row r="25" spans="3:11">
      <c r="C25" s="355" t="str">
        <v>AUGUST</v>
      </c>
      <c r="D25" s="356"/>
      <c r="F25" s="355" t="str">
        <f>'7. WEEKLYSALES'!B13</f>
        <v>AUGUST</v>
      </c>
      <c r="G25" s="215"/>
    </row>
    <row r="26" spans="3:11">
      <c r="C26" s="355" t="str">
        <v>SEPTEMBER</v>
      </c>
      <c r="D26" s="356"/>
      <c r="F26" s="355" t="str">
        <f>'7. WEEKLYSALES'!B14</f>
        <v>SEPTEMBER</v>
      </c>
      <c r="G26" s="215"/>
    </row>
    <row r="27" spans="3:11">
      <c r="C27" s="355" t="str">
        <v>OCTOBER</v>
      </c>
      <c r="D27" s="356"/>
      <c r="F27" s="355" t="str">
        <f>'7. WEEKLYSALES'!B15</f>
        <v>OCTOBER</v>
      </c>
      <c r="G27" s="215"/>
    </row>
    <row r="28" spans="3:11">
      <c r="C28" s="355" t="str">
        <v>NOVEMBER</v>
      </c>
      <c r="D28" s="356"/>
      <c r="F28" s="355" t="str">
        <f>'7. WEEKLYSALES'!B16</f>
        <v>NOVEMBER</v>
      </c>
      <c r="G28" s="215"/>
    </row>
    <row r="29" spans="3:11">
      <c r="C29" s="355" t="str">
        <v>DECEMBER</v>
      </c>
      <c r="D29" s="356"/>
      <c r="F29" s="355" t="str">
        <f>'7. WEEKLYSALES'!B17</f>
        <v>DECEMBER</v>
      </c>
      <c r="G29" s="215"/>
    </row>
    <row r="30" spans="3:11" ht="26" customHeight="1" thickBot="1">
      <c r="C30" s="218" t="s">
        <v>828</v>
      </c>
      <c r="D30" s="219"/>
      <c r="F30" s="218" t="s">
        <v>828</v>
      </c>
      <c r="G30" s="219"/>
    </row>
    <row r="31" spans="3:11" ht="17" thickTop="1"/>
    <row r="34" spans="2:2" ht="24">
      <c r="B34" s="67" t="s">
        <v>842</v>
      </c>
    </row>
    <row r="35" spans="2:2">
      <c r="B35" t="s">
        <v>843</v>
      </c>
    </row>
    <row r="36" spans="2:2">
      <c r="B36" t="s">
        <v>844</v>
      </c>
    </row>
    <row r="37" spans="2:2">
      <c r="B37" t="s">
        <v>845</v>
      </c>
    </row>
    <row r="38" spans="2:2">
      <c r="B38" t="s">
        <v>846</v>
      </c>
    </row>
    <row r="40" spans="2:2">
      <c r="B40" t="s">
        <v>847</v>
      </c>
    </row>
    <row r="41" spans="2:2">
      <c r="B41" t="s">
        <v>848</v>
      </c>
    </row>
    <row r="42" spans="2:2">
      <c r="B42" t="s">
        <v>849</v>
      </c>
    </row>
  </sheetData>
  <phoneticPr fontId="7" type="noConversion"/>
  <hyperlinks>
    <hyperlink ref="B3" location="SYLLABUS!A1" display="🏠" xr:uid="{FDEA8189-3706-5A44-A360-E60C030CDBBE}"/>
  </hyperlink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AD5E-2860-AC48-A1BC-A893DA889172}">
  <sheetPr>
    <tabColor theme="3" tint="0.89999084444715716"/>
    <pageSetUpPr fitToPage="1"/>
  </sheetPr>
  <dimension ref="A1:D23"/>
  <sheetViews>
    <sheetView showGridLines="0" zoomScale="150" zoomScaleNormal="150" workbookViewId="0">
      <selection activeCell="C17" sqref="C17"/>
    </sheetView>
  </sheetViews>
  <sheetFormatPr baseColWidth="10" defaultColWidth="11" defaultRowHeight="16"/>
  <cols>
    <col min="1" max="1" width="2.6640625" customWidth="1"/>
    <col min="2" max="2" width="55.1640625" customWidth="1"/>
    <col min="3" max="3" width="32" customWidth="1"/>
  </cols>
  <sheetData>
    <row r="1" spans="1:4" ht="32">
      <c r="A1" s="3"/>
      <c r="B1" s="142" t="s">
        <v>48</v>
      </c>
      <c r="C1" s="4"/>
      <c r="D1" s="4"/>
    </row>
    <row r="2" spans="1:4" ht="24">
      <c r="A2" s="3"/>
      <c r="B2" s="248" t="s">
        <v>49</v>
      </c>
      <c r="C2" s="4"/>
      <c r="D2" s="4"/>
    </row>
    <row r="3" spans="1:4" ht="29">
      <c r="A3" s="3"/>
      <c r="B3" s="435" t="s">
        <v>2</v>
      </c>
      <c r="C3" s="4"/>
      <c r="D3" s="4"/>
    </row>
    <row r="5" spans="1:4">
      <c r="B5" t="s">
        <v>50</v>
      </c>
    </row>
    <row r="6" spans="1:4">
      <c r="B6" t="s">
        <v>51</v>
      </c>
    </row>
    <row r="7" spans="1:4">
      <c r="B7" t="s">
        <v>52</v>
      </c>
    </row>
    <row r="8" spans="1:4">
      <c r="B8" t="s">
        <v>53</v>
      </c>
    </row>
    <row r="9" spans="1:4">
      <c r="B9" s="10" t="s">
        <v>54</v>
      </c>
    </row>
    <row r="10" spans="1:4">
      <c r="B10" s="397" t="s">
        <v>55</v>
      </c>
    </row>
    <row r="11" spans="1:4">
      <c r="B11" s="397" t="s">
        <v>56</v>
      </c>
    </row>
    <row r="12" spans="1:4" ht="34">
      <c r="B12" s="395" t="s">
        <v>57</v>
      </c>
    </row>
    <row r="13" spans="1:4" ht="34">
      <c r="B13" s="395" t="s">
        <v>58</v>
      </c>
    </row>
    <row r="14" spans="1:4" ht="18" customHeight="1">
      <c r="B14" s="395" t="s">
        <v>59</v>
      </c>
    </row>
    <row r="16" spans="1:4">
      <c r="B16" s="148" t="s">
        <v>60</v>
      </c>
      <c r="C16" s="396" t="s">
        <v>61</v>
      </c>
    </row>
    <row r="17" spans="2:3">
      <c r="B17" s="21" t="s">
        <v>62</v>
      </c>
      <c r="C17" s="325" t="s">
        <v>63</v>
      </c>
    </row>
    <row r="18" spans="2:3">
      <c r="B18" s="21" t="s">
        <v>64</v>
      </c>
      <c r="C18" s="325" t="s">
        <v>65</v>
      </c>
    </row>
    <row r="19" spans="2:3">
      <c r="B19" s="21" t="s">
        <v>66</v>
      </c>
      <c r="C19" s="325" t="s">
        <v>67</v>
      </c>
    </row>
    <row r="20" spans="2:3">
      <c r="B20" s="21" t="s">
        <v>68</v>
      </c>
      <c r="C20" s="325" t="s">
        <v>69</v>
      </c>
    </row>
    <row r="22" spans="2:3" ht="51">
      <c r="B22" s="398" t="s">
        <v>70</v>
      </c>
    </row>
    <row r="23" spans="2:3" ht="34">
      <c r="B23" s="398" t="s">
        <v>71</v>
      </c>
    </row>
  </sheetData>
  <hyperlinks>
    <hyperlink ref="C16" r:id="rId1" xr:uid="{783618C4-6526-AF44-86A9-13CCB817423C}"/>
    <hyperlink ref="C17" r:id="rId2" xr:uid="{0B22C47F-28E0-014F-976E-A16A5C8D0353}"/>
    <hyperlink ref="C18" r:id="rId3" xr:uid="{64329868-0CDA-AF43-A9AF-0DD7433974C0}"/>
    <hyperlink ref="C19" r:id="rId4" xr:uid="{2934C33A-261B-F347-A87D-1989CCBC3EDE}"/>
    <hyperlink ref="C20" r:id="rId5" xr:uid="{D56731C3-558B-F343-BDCF-2AE9E4B69A68}"/>
    <hyperlink ref="B3" location="SYLLABUS!A1" display="🏠" xr:uid="{C5B5147B-7A42-494F-A688-92C561A95030}"/>
  </hyperlinks>
  <pageMargins left="0.25" right="0.25" top="0.75" bottom="0.75" header="0.3" footer="0.3"/>
  <pageSetup scale="95" fitToHeight="0" orientation="portrait" horizontalDpi="0" verticalDpi="0"/>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4EB52-33C7-1840-A3FB-34FA4FD69961}">
  <sheetPr>
    <tabColor theme="9" tint="-0.249977111117893"/>
  </sheetPr>
  <dimension ref="A1:AC89"/>
  <sheetViews>
    <sheetView showGridLines="0" zoomScale="80" zoomScaleNormal="80" workbookViewId="0">
      <pane ySplit="3" topLeftCell="A4" activePane="bottomLeft" state="frozen"/>
      <selection activeCell="B3" sqref="B3"/>
      <selection pane="bottomLeft" activeCell="B3" sqref="B3"/>
    </sheetView>
  </sheetViews>
  <sheetFormatPr baseColWidth="10" defaultColWidth="11" defaultRowHeight="16"/>
  <cols>
    <col min="1" max="1" width="3.1640625" customWidth="1"/>
    <col min="2" max="2" width="17.6640625" customWidth="1"/>
    <col min="3" max="3" width="15.1640625" bestFit="1" customWidth="1"/>
    <col min="4" max="5" width="11.33203125" bestFit="1" customWidth="1"/>
    <col min="6" max="6" width="16.83203125" customWidth="1"/>
    <col min="7" max="7" width="14" bestFit="1" customWidth="1"/>
    <col min="8" max="8" width="15.83203125" bestFit="1" customWidth="1"/>
    <col min="9" max="9" width="25.6640625" bestFit="1" customWidth="1"/>
    <col min="10" max="10" width="12.5" bestFit="1" customWidth="1"/>
    <col min="11" max="11" width="8.33203125" bestFit="1" customWidth="1"/>
    <col min="12" max="12" width="11.5" bestFit="1" customWidth="1"/>
    <col min="13" max="13" width="12.5" bestFit="1" customWidth="1"/>
    <col min="14" max="16" width="10.33203125" customWidth="1"/>
    <col min="17" max="17" width="4.33203125" customWidth="1"/>
    <col min="18" max="19" width="10.33203125" customWidth="1"/>
    <col min="21" max="21" width="18.83203125" bestFit="1" customWidth="1"/>
  </cols>
  <sheetData>
    <row r="1" spans="1:29" ht="32">
      <c r="A1" s="3"/>
      <c r="B1" s="142" t="s">
        <v>44</v>
      </c>
      <c r="C1" s="4"/>
      <c r="D1" s="4"/>
      <c r="E1" s="4"/>
      <c r="F1" s="4"/>
      <c r="G1" s="4"/>
      <c r="H1" s="4"/>
      <c r="I1" s="4"/>
      <c r="J1" s="4"/>
      <c r="K1" s="4"/>
      <c r="L1" s="4"/>
      <c r="M1" s="4"/>
      <c r="N1" s="4"/>
      <c r="O1" s="4"/>
      <c r="P1" s="4"/>
      <c r="Q1" s="4"/>
      <c r="R1" s="4"/>
      <c r="S1" s="4"/>
      <c r="T1" s="4"/>
      <c r="U1" s="4"/>
      <c r="V1" s="4"/>
      <c r="W1" s="4"/>
      <c r="X1" s="4"/>
      <c r="Y1" s="4"/>
      <c r="Z1" s="4"/>
      <c r="AA1" s="4"/>
      <c r="AB1" s="4"/>
      <c r="AC1" s="4"/>
    </row>
    <row r="2" spans="1:29" ht="24">
      <c r="A2" s="3"/>
      <c r="B2" s="248" t="s">
        <v>850</v>
      </c>
      <c r="C2" s="4"/>
      <c r="D2" s="4"/>
      <c r="E2" s="4"/>
      <c r="F2" s="4"/>
      <c r="G2" s="4"/>
      <c r="H2" s="4"/>
      <c r="I2" s="4"/>
      <c r="J2" s="4"/>
      <c r="K2" s="4"/>
      <c r="L2" s="4"/>
      <c r="M2" s="4"/>
      <c r="N2" s="4"/>
      <c r="O2" s="4"/>
      <c r="P2" s="4"/>
      <c r="Q2" s="4"/>
      <c r="R2" s="4"/>
      <c r="S2" s="4"/>
      <c r="T2" s="4"/>
      <c r="U2" s="4"/>
      <c r="V2" s="4"/>
      <c r="W2" s="4"/>
      <c r="X2" s="4"/>
      <c r="Y2" s="4"/>
      <c r="Z2" s="4"/>
      <c r="AA2" s="4"/>
      <c r="AB2" s="4"/>
      <c r="AC2" s="4"/>
    </row>
    <row r="3" spans="1:29" ht="29">
      <c r="A3" s="3"/>
      <c r="B3" s="435" t="s">
        <v>2</v>
      </c>
      <c r="C3" s="4"/>
      <c r="D3" s="4"/>
      <c r="E3" s="4"/>
      <c r="F3" s="4"/>
      <c r="G3" s="4"/>
      <c r="H3" s="4"/>
      <c r="I3" s="4"/>
      <c r="J3" s="4"/>
      <c r="K3" s="4"/>
      <c r="L3" s="4"/>
      <c r="M3" s="4"/>
      <c r="N3" s="4"/>
      <c r="O3" s="4"/>
      <c r="P3" s="4"/>
      <c r="Q3" s="4"/>
      <c r="R3" s="4"/>
      <c r="S3" s="4"/>
      <c r="T3" s="4"/>
      <c r="U3" s="4"/>
      <c r="V3" s="4"/>
      <c r="W3" s="4"/>
      <c r="X3" s="4"/>
      <c r="Y3" s="4"/>
      <c r="Z3" s="4"/>
      <c r="AA3" s="4"/>
      <c r="AB3" s="4"/>
      <c r="AC3" s="4"/>
    </row>
    <row r="5" spans="1:29" ht="51" customHeight="1">
      <c r="C5" s="510" t="s">
        <v>851</v>
      </c>
      <c r="D5" s="510"/>
      <c r="E5" s="510"/>
      <c r="F5" s="510"/>
      <c r="G5" s="510"/>
      <c r="H5" s="510"/>
      <c r="J5" s="148" t="s">
        <v>852</v>
      </c>
      <c r="K5" s="221">
        <v>46082</v>
      </c>
      <c r="L5" s="221">
        <v>46083</v>
      </c>
      <c r="M5" s="221">
        <v>46084</v>
      </c>
      <c r="N5" s="221">
        <v>46085</v>
      </c>
      <c r="O5" s="221">
        <v>46086</v>
      </c>
      <c r="P5" s="221">
        <v>46087</v>
      </c>
      <c r="Q5" s="509" t="s">
        <v>853</v>
      </c>
      <c r="S5" s="67" t="s">
        <v>854</v>
      </c>
    </row>
    <row r="6" spans="1:29">
      <c r="C6" s="392" t="s">
        <v>855</v>
      </c>
      <c r="D6" s="392" t="s">
        <v>856</v>
      </c>
      <c r="E6" s="392" t="s">
        <v>857</v>
      </c>
      <c r="F6" s="392" t="s">
        <v>858</v>
      </c>
      <c r="G6" s="392" t="s">
        <v>859</v>
      </c>
      <c r="H6" s="392" t="s">
        <v>860</v>
      </c>
      <c r="J6" s="21" t="s">
        <v>861</v>
      </c>
      <c r="K6" s="5" t="b">
        <v>1</v>
      </c>
      <c r="L6" s="5" t="b">
        <v>1</v>
      </c>
      <c r="M6" s="5" t="b">
        <v>1</v>
      </c>
      <c r="N6" s="5" t="b">
        <v>1</v>
      </c>
      <c r="O6" s="5" t="b">
        <v>0</v>
      </c>
      <c r="P6" s="5" t="b">
        <v>1</v>
      </c>
      <c r="Q6" s="509"/>
    </row>
    <row r="7" spans="1:29">
      <c r="B7" t="s">
        <v>862</v>
      </c>
      <c r="C7" s="6">
        <v>5</v>
      </c>
      <c r="D7" s="6">
        <v>8</v>
      </c>
      <c r="E7" s="6">
        <v>9</v>
      </c>
      <c r="F7" s="6">
        <v>4</v>
      </c>
      <c r="G7" s="6">
        <v>5</v>
      </c>
      <c r="H7" s="6">
        <v>8</v>
      </c>
      <c r="J7" s="21" t="s">
        <v>863</v>
      </c>
      <c r="K7" s="5" t="b">
        <v>1</v>
      </c>
      <c r="L7" s="5" t="b">
        <v>1</v>
      </c>
      <c r="M7" s="5" t="b">
        <v>1</v>
      </c>
      <c r="N7" s="5" t="b">
        <v>1</v>
      </c>
      <c r="O7" s="5" t="b">
        <v>1</v>
      </c>
      <c r="P7" s="5" t="b">
        <v>1</v>
      </c>
      <c r="Q7" s="509"/>
      <c r="S7" t="s">
        <v>864</v>
      </c>
    </row>
    <row r="8" spans="1:29">
      <c r="B8" t="s">
        <v>865</v>
      </c>
      <c r="C8" s="6">
        <v>5</v>
      </c>
      <c r="D8" s="6">
        <v>8</v>
      </c>
      <c r="E8" s="6">
        <v>8</v>
      </c>
      <c r="F8" s="6">
        <v>4</v>
      </c>
      <c r="G8" s="6">
        <v>4</v>
      </c>
      <c r="H8" s="6">
        <v>8</v>
      </c>
      <c r="J8" s="21" t="s">
        <v>866</v>
      </c>
      <c r="K8" s="5" t="b">
        <v>1</v>
      </c>
      <c r="L8" s="5" t="b">
        <v>0</v>
      </c>
      <c r="M8" s="5" t="b">
        <v>0</v>
      </c>
      <c r="N8" s="5" t="b">
        <v>1</v>
      </c>
      <c r="O8" s="5" t="b">
        <v>1</v>
      </c>
      <c r="P8" s="5" t="b">
        <v>0</v>
      </c>
      <c r="Q8" s="509"/>
    </row>
    <row r="9" spans="1:29" ht="17" thickBot="1">
      <c r="C9" s="16">
        <f t="shared" ref="C9:H9" si="0">SUM(C7:C8)</f>
        <v>10</v>
      </c>
      <c r="D9" s="16">
        <f t="shared" si="0"/>
        <v>16</v>
      </c>
      <c r="E9" s="16">
        <f t="shared" si="0"/>
        <v>17</v>
      </c>
      <c r="F9" s="16">
        <f t="shared" si="0"/>
        <v>8</v>
      </c>
      <c r="G9" s="16">
        <f t="shared" si="0"/>
        <v>9</v>
      </c>
      <c r="H9" s="16">
        <f t="shared" si="0"/>
        <v>16</v>
      </c>
      <c r="J9" s="21" t="s">
        <v>867</v>
      </c>
      <c r="K9" s="5" t="b">
        <v>1</v>
      </c>
      <c r="L9" s="5" t="b">
        <v>0</v>
      </c>
      <c r="M9" s="5" t="b">
        <v>1</v>
      </c>
      <c r="N9" s="5" t="b">
        <v>0</v>
      </c>
      <c r="O9" s="5" t="b">
        <v>1</v>
      </c>
      <c r="P9" s="5" t="b">
        <v>1</v>
      </c>
      <c r="Q9" s="509"/>
      <c r="S9" t="s">
        <v>868</v>
      </c>
      <c r="T9" s="232"/>
      <c r="U9" s="329"/>
    </row>
    <row r="10" spans="1:29" ht="17" thickTop="1">
      <c r="B10" t="s">
        <v>869</v>
      </c>
      <c r="C10" s="6">
        <v>82</v>
      </c>
      <c r="D10" s="6">
        <v>86</v>
      </c>
      <c r="E10" s="6">
        <v>75</v>
      </c>
      <c r="F10" s="6">
        <v>79</v>
      </c>
      <c r="G10" s="6">
        <v>72</v>
      </c>
      <c r="H10" s="6">
        <v>78</v>
      </c>
      <c r="J10" s="21" t="s">
        <v>870</v>
      </c>
      <c r="K10" s="5" t="b">
        <v>1</v>
      </c>
      <c r="L10" s="5" t="b">
        <v>0</v>
      </c>
      <c r="M10" s="5" t="b">
        <v>1</v>
      </c>
      <c r="N10" s="5" t="b">
        <v>0</v>
      </c>
      <c r="O10" s="5" t="b">
        <v>0</v>
      </c>
      <c r="P10" s="5" t="b">
        <v>1</v>
      </c>
      <c r="Q10" s="509"/>
    </row>
    <row r="11" spans="1:29">
      <c r="J11" s="21" t="s">
        <v>871</v>
      </c>
      <c r="K11" s="5" t="b">
        <v>1</v>
      </c>
      <c r="L11" s="5" t="b">
        <v>1</v>
      </c>
      <c r="M11" s="5" t="b">
        <v>0</v>
      </c>
      <c r="N11" s="5" t="b">
        <v>0</v>
      </c>
      <c r="O11" s="5" t="b">
        <v>1</v>
      </c>
      <c r="P11" s="5" t="b">
        <v>1</v>
      </c>
      <c r="Q11" s="509"/>
    </row>
    <row r="12" spans="1:29">
      <c r="J12" s="21" t="s">
        <v>872</v>
      </c>
      <c r="K12" s="5" t="b">
        <v>1</v>
      </c>
      <c r="L12" s="5" t="b">
        <v>1</v>
      </c>
      <c r="M12" s="5" t="b">
        <v>1</v>
      </c>
      <c r="N12" s="5" t="b">
        <v>1</v>
      </c>
      <c r="O12" s="5" t="b">
        <v>0</v>
      </c>
      <c r="P12" s="5" t="b">
        <v>1</v>
      </c>
      <c r="Q12" s="509"/>
    </row>
    <row r="13" spans="1:29" ht="22">
      <c r="J13" s="358" t="s">
        <v>862</v>
      </c>
      <c r="K13" s="359">
        <f>COUNTIF(K6:K12,TRUE)</f>
        <v>7</v>
      </c>
      <c r="L13" s="359">
        <f t="shared" ref="L13:P13" si="1">COUNTIF(L6:L12,TRUE)</f>
        <v>4</v>
      </c>
      <c r="M13" s="359">
        <f t="shared" si="1"/>
        <v>5</v>
      </c>
      <c r="N13" s="359">
        <f t="shared" si="1"/>
        <v>4</v>
      </c>
      <c r="O13" s="359">
        <f t="shared" si="1"/>
        <v>4</v>
      </c>
      <c r="P13" s="359">
        <f t="shared" si="1"/>
        <v>6</v>
      </c>
      <c r="Q13" s="6"/>
    </row>
    <row r="16" spans="1:29" ht="24">
      <c r="B16" s="67" t="s">
        <v>873</v>
      </c>
      <c r="C16" s="6"/>
      <c r="D16" s="6"/>
      <c r="E16" s="6"/>
    </row>
    <row r="17" spans="2:13">
      <c r="C17" s="6"/>
      <c r="D17" s="6"/>
      <c r="E17" s="6"/>
      <c r="H17" s="10"/>
      <c r="I17" s="10"/>
      <c r="J17" s="10"/>
      <c r="K17" s="10"/>
      <c r="L17" s="10"/>
      <c r="M17" s="10"/>
    </row>
    <row r="18" spans="2:13" ht="22">
      <c r="B18" s="222" t="s">
        <v>874</v>
      </c>
      <c r="C18" s="222" t="s">
        <v>875</v>
      </c>
      <c r="D18" s="222" t="s">
        <v>876</v>
      </c>
      <c r="E18" s="222" t="s">
        <v>877</v>
      </c>
      <c r="F18" s="222" t="s">
        <v>878</v>
      </c>
      <c r="H18" s="324" t="s">
        <v>879</v>
      </c>
      <c r="I18" s="10"/>
      <c r="J18" s="10"/>
      <c r="K18" s="10"/>
      <c r="L18" s="10"/>
      <c r="M18" s="10"/>
    </row>
    <row r="19" spans="2:13">
      <c r="B19" s="223">
        <v>7</v>
      </c>
      <c r="C19" s="223" t="s">
        <v>880</v>
      </c>
      <c r="D19" s="223" t="s">
        <v>881</v>
      </c>
      <c r="E19" s="223">
        <v>47</v>
      </c>
      <c r="F19" s="223" t="s">
        <v>882</v>
      </c>
      <c r="L19" s="1"/>
      <c r="M19" s="323"/>
    </row>
    <row r="20" spans="2:13">
      <c r="B20" s="223">
        <v>14</v>
      </c>
      <c r="C20" s="223" t="s">
        <v>883</v>
      </c>
      <c r="D20" s="223" t="s">
        <v>881</v>
      </c>
      <c r="E20" s="223">
        <v>28</v>
      </c>
      <c r="F20" s="223" t="s">
        <v>882</v>
      </c>
      <c r="H20" s="325" t="s">
        <v>884</v>
      </c>
      <c r="L20" s="1"/>
      <c r="M20" s="323"/>
    </row>
    <row r="21" spans="2:13">
      <c r="B21" s="223">
        <v>21</v>
      </c>
      <c r="C21" s="223" t="s">
        <v>885</v>
      </c>
      <c r="D21" s="223" t="s">
        <v>881</v>
      </c>
      <c r="E21" s="223">
        <v>16</v>
      </c>
      <c r="F21" s="223" t="s">
        <v>886</v>
      </c>
      <c r="L21" s="1"/>
      <c r="M21" s="323"/>
    </row>
    <row r="22" spans="2:13">
      <c r="B22" s="223">
        <v>23</v>
      </c>
      <c r="C22" s="223" t="s">
        <v>887</v>
      </c>
      <c r="D22" s="223" t="s">
        <v>888</v>
      </c>
      <c r="E22" s="223">
        <v>18</v>
      </c>
      <c r="F22" s="223" t="s">
        <v>889</v>
      </c>
      <c r="H22" s="10"/>
      <c r="I22" s="10"/>
      <c r="J22" s="10"/>
      <c r="K22" s="10"/>
      <c r="L22" s="414"/>
      <c r="M22" s="415"/>
    </row>
    <row r="23" spans="2:13">
      <c r="B23" s="223">
        <v>38</v>
      </c>
      <c r="C23" s="223" t="s">
        <v>890</v>
      </c>
      <c r="D23" s="223" t="s">
        <v>888</v>
      </c>
      <c r="E23" s="223">
        <v>23</v>
      </c>
      <c r="F23" s="223" t="s">
        <v>882</v>
      </c>
      <c r="L23" s="1"/>
      <c r="M23" s="323"/>
    </row>
    <row r="24" spans="2:13">
      <c r="B24" s="223">
        <v>45</v>
      </c>
      <c r="C24" s="223" t="s">
        <v>891</v>
      </c>
      <c r="D24" s="223" t="s">
        <v>892</v>
      </c>
      <c r="E24" s="223">
        <v>33</v>
      </c>
      <c r="F24" s="223" t="s">
        <v>893</v>
      </c>
      <c r="L24" s="1"/>
      <c r="M24" s="323"/>
    </row>
    <row r="25" spans="2:13">
      <c r="B25" s="223">
        <v>56</v>
      </c>
      <c r="C25" s="223" t="s">
        <v>894</v>
      </c>
      <c r="D25" s="223" t="s">
        <v>895</v>
      </c>
      <c r="E25" s="223">
        <v>29</v>
      </c>
      <c r="F25" s="223" t="s">
        <v>896</v>
      </c>
      <c r="L25" s="1"/>
      <c r="M25" s="323"/>
    </row>
    <row r="26" spans="2:13">
      <c r="B26" s="223">
        <v>76</v>
      </c>
      <c r="C26" s="223" t="s">
        <v>897</v>
      </c>
      <c r="D26" s="223" t="s">
        <v>898</v>
      </c>
      <c r="E26" s="223">
        <v>19</v>
      </c>
      <c r="F26" s="223" t="s">
        <v>889</v>
      </c>
      <c r="L26" s="1"/>
      <c r="M26" s="323"/>
    </row>
    <row r="27" spans="2:13">
      <c r="B27" s="223">
        <v>78</v>
      </c>
      <c r="C27" s="223" t="s">
        <v>899</v>
      </c>
      <c r="D27" s="223" t="s">
        <v>898</v>
      </c>
      <c r="E27" s="223">
        <v>32</v>
      </c>
      <c r="F27" s="223" t="s">
        <v>886</v>
      </c>
      <c r="L27" s="1"/>
      <c r="M27" s="323"/>
    </row>
    <row r="28" spans="2:13">
      <c r="B28" s="223">
        <v>89</v>
      </c>
      <c r="C28" s="223" t="s">
        <v>900</v>
      </c>
      <c r="D28" s="223" t="s">
        <v>892</v>
      </c>
      <c r="E28" s="223">
        <v>50</v>
      </c>
      <c r="F28" s="223" t="s">
        <v>882</v>
      </c>
      <c r="L28" s="1"/>
      <c r="M28" s="323"/>
    </row>
    <row r="29" spans="2:13">
      <c r="B29" s="223">
        <v>93</v>
      </c>
      <c r="C29" s="223" t="s">
        <v>901</v>
      </c>
      <c r="D29" s="223" t="s">
        <v>902</v>
      </c>
      <c r="E29" s="223">
        <v>57</v>
      </c>
      <c r="F29" s="223" t="s">
        <v>882</v>
      </c>
      <c r="L29" s="1"/>
      <c r="M29" s="323"/>
    </row>
    <row r="30" spans="2:13">
      <c r="B30" s="223">
        <v>95</v>
      </c>
      <c r="C30" s="223" t="s">
        <v>903</v>
      </c>
      <c r="D30" s="223" t="s">
        <v>888</v>
      </c>
      <c r="E30" s="223">
        <v>55</v>
      </c>
      <c r="F30" s="223" t="s">
        <v>886</v>
      </c>
      <c r="L30" s="1"/>
      <c r="M30" s="323"/>
    </row>
    <row r="31" spans="2:13">
      <c r="B31" s="223">
        <v>126</v>
      </c>
      <c r="C31" s="223" t="s">
        <v>904</v>
      </c>
      <c r="D31" s="223" t="s">
        <v>895</v>
      </c>
      <c r="E31" s="223">
        <v>43</v>
      </c>
      <c r="F31" s="223" t="s">
        <v>889</v>
      </c>
      <c r="L31" s="1"/>
      <c r="M31" s="323"/>
    </row>
    <row r="32" spans="2:13">
      <c r="B32" s="223">
        <v>138</v>
      </c>
      <c r="C32" s="223" t="s">
        <v>905</v>
      </c>
      <c r="D32" s="223" t="s">
        <v>881</v>
      </c>
      <c r="E32" s="223">
        <v>25</v>
      </c>
      <c r="F32" s="223" t="s">
        <v>882</v>
      </c>
      <c r="L32" s="1"/>
      <c r="M32" s="323"/>
    </row>
    <row r="33" spans="2:19">
      <c r="B33" s="223">
        <v>151</v>
      </c>
      <c r="C33" s="223" t="s">
        <v>906</v>
      </c>
      <c r="D33" s="223" t="s">
        <v>881</v>
      </c>
      <c r="E33" s="223">
        <v>15</v>
      </c>
      <c r="F33" s="223" t="s">
        <v>889</v>
      </c>
      <c r="L33" s="1"/>
      <c r="M33" s="323"/>
    </row>
    <row r="34" spans="2:19">
      <c r="B34" s="223">
        <v>167</v>
      </c>
      <c r="C34" s="223" t="s">
        <v>907</v>
      </c>
      <c r="D34" s="223" t="s">
        <v>881</v>
      </c>
      <c r="E34" s="223">
        <v>37</v>
      </c>
      <c r="F34" s="223" t="s">
        <v>893</v>
      </c>
      <c r="L34" s="1"/>
      <c r="M34" s="323"/>
    </row>
    <row r="35" spans="2:19">
      <c r="B35" s="223">
        <v>182</v>
      </c>
      <c r="C35" s="223" t="s">
        <v>908</v>
      </c>
      <c r="D35" s="223" t="s">
        <v>892</v>
      </c>
      <c r="E35" s="223">
        <v>21</v>
      </c>
      <c r="F35" s="223" t="s">
        <v>889</v>
      </c>
      <c r="L35" s="1"/>
      <c r="M35" s="323"/>
    </row>
    <row r="36" spans="2:19">
      <c r="B36" s="223">
        <v>213</v>
      </c>
      <c r="C36" s="223" t="s">
        <v>909</v>
      </c>
      <c r="D36" s="223" t="s">
        <v>902</v>
      </c>
      <c r="E36" s="223">
        <v>20</v>
      </c>
      <c r="F36" s="223" t="s">
        <v>889</v>
      </c>
      <c r="L36" s="1"/>
      <c r="M36" s="323"/>
    </row>
    <row r="37" spans="2:19">
      <c r="B37" s="223">
        <v>247</v>
      </c>
      <c r="C37" s="223" t="s">
        <v>910</v>
      </c>
      <c r="D37" s="223" t="s">
        <v>898</v>
      </c>
      <c r="E37" s="223">
        <v>44</v>
      </c>
      <c r="F37" s="223" t="s">
        <v>889</v>
      </c>
      <c r="L37" s="1"/>
      <c r="M37" s="323"/>
    </row>
    <row r="38" spans="2:19">
      <c r="B38" s="223">
        <v>263</v>
      </c>
      <c r="C38" s="223" t="s">
        <v>911</v>
      </c>
      <c r="D38" s="223" t="s">
        <v>902</v>
      </c>
      <c r="E38" s="223">
        <v>44</v>
      </c>
      <c r="F38" s="223" t="s">
        <v>889</v>
      </c>
      <c r="L38" s="1"/>
      <c r="M38" s="323"/>
    </row>
    <row r="39" spans="2:19">
      <c r="B39" s="223">
        <v>293</v>
      </c>
      <c r="C39" s="223" t="s">
        <v>912</v>
      </c>
      <c r="D39" s="223" t="s">
        <v>898</v>
      </c>
      <c r="E39" s="223">
        <v>45</v>
      </c>
      <c r="F39" s="223" t="s">
        <v>882</v>
      </c>
      <c r="L39" s="1"/>
      <c r="M39" s="323"/>
    </row>
    <row r="40" spans="2:19">
      <c r="B40" s="223">
        <v>312</v>
      </c>
      <c r="C40" s="223" t="s">
        <v>913</v>
      </c>
      <c r="D40" s="223" t="s">
        <v>895</v>
      </c>
      <c r="E40" s="223">
        <v>41</v>
      </c>
      <c r="F40" s="223" t="s">
        <v>882</v>
      </c>
      <c r="L40" s="1"/>
      <c r="M40" s="323"/>
    </row>
    <row r="41" spans="2:19">
      <c r="B41" s="223">
        <v>319</v>
      </c>
      <c r="C41" s="223" t="s">
        <v>914</v>
      </c>
      <c r="D41" s="223" t="s">
        <v>892</v>
      </c>
      <c r="E41" s="223">
        <v>22</v>
      </c>
      <c r="F41" s="223" t="s">
        <v>886</v>
      </c>
      <c r="L41" s="1"/>
      <c r="M41" s="323"/>
    </row>
    <row r="42" spans="2:19">
      <c r="B42" s="223">
        <v>341</v>
      </c>
      <c r="C42" s="223" t="s">
        <v>915</v>
      </c>
      <c r="D42" s="223" t="s">
        <v>902</v>
      </c>
      <c r="E42" s="223">
        <v>43</v>
      </c>
      <c r="F42" s="223" t="s">
        <v>896</v>
      </c>
      <c r="K42" s="21"/>
      <c r="L42" s="361"/>
      <c r="M42" s="413"/>
      <c r="N42" s="21"/>
      <c r="O42" s="6"/>
      <c r="P42" s="6"/>
    </row>
    <row r="43" spans="2:19">
      <c r="B43" s="223">
        <v>358</v>
      </c>
      <c r="C43" s="223" t="s">
        <v>916</v>
      </c>
      <c r="D43" s="223" t="s">
        <v>888</v>
      </c>
      <c r="E43" s="223">
        <v>33</v>
      </c>
      <c r="F43" s="223" t="s">
        <v>886</v>
      </c>
      <c r="L43" s="1"/>
      <c r="M43" s="121"/>
      <c r="N43" s="234"/>
      <c r="O43" s="233"/>
      <c r="P43" s="6"/>
      <c r="Q43" s="233"/>
      <c r="R43" s="224"/>
    </row>
    <row r="44" spans="2:19">
      <c r="B44" s="223">
        <v>424</v>
      </c>
      <c r="C44" s="223" t="s">
        <v>917</v>
      </c>
      <c r="D44" s="223" t="s">
        <v>888</v>
      </c>
      <c r="E44" s="223">
        <v>53</v>
      </c>
      <c r="F44" s="223" t="s">
        <v>889</v>
      </c>
      <c r="L44" s="1"/>
      <c r="M44" s="121"/>
      <c r="N44" s="234"/>
      <c r="O44" s="233"/>
      <c r="P44" s="6"/>
      <c r="Q44" s="233"/>
      <c r="R44" s="224"/>
    </row>
    <row r="45" spans="2:19">
      <c r="B45" s="223">
        <v>459</v>
      </c>
      <c r="C45" s="223" t="s">
        <v>918</v>
      </c>
      <c r="D45" s="223" t="s">
        <v>898</v>
      </c>
      <c r="E45" s="223">
        <v>49</v>
      </c>
      <c r="F45" s="223" t="s">
        <v>896</v>
      </c>
      <c r="L45" s="1"/>
      <c r="M45" s="121"/>
      <c r="N45" s="234"/>
      <c r="O45" s="233"/>
      <c r="P45" s="6"/>
      <c r="Q45" s="233"/>
      <c r="R45" s="224"/>
      <c r="S45" s="37"/>
    </row>
    <row r="46" spans="2:19">
      <c r="B46" s="223">
        <v>467</v>
      </c>
      <c r="C46" s="223" t="s">
        <v>919</v>
      </c>
      <c r="D46" s="223" t="s">
        <v>895</v>
      </c>
      <c r="E46" s="223">
        <v>26</v>
      </c>
      <c r="F46" s="223" t="s">
        <v>886</v>
      </c>
      <c r="L46" s="1"/>
      <c r="M46" s="121"/>
      <c r="N46" s="234"/>
      <c r="O46" s="233"/>
      <c r="P46" s="6"/>
      <c r="Q46" s="233"/>
      <c r="R46" s="224"/>
      <c r="S46" s="37"/>
    </row>
    <row r="47" spans="2:19">
      <c r="B47" s="223">
        <v>482</v>
      </c>
      <c r="C47" s="223" t="s">
        <v>920</v>
      </c>
      <c r="D47" s="223" t="s">
        <v>898</v>
      </c>
      <c r="E47" s="223">
        <v>31</v>
      </c>
      <c r="F47" s="223" t="s">
        <v>896</v>
      </c>
      <c r="L47" s="1"/>
      <c r="M47" s="323"/>
      <c r="R47" s="224"/>
      <c r="S47" s="37"/>
    </row>
    <row r="48" spans="2:19">
      <c r="B48" s="223">
        <v>504</v>
      </c>
      <c r="C48" s="223" t="s">
        <v>921</v>
      </c>
      <c r="D48" s="223" t="s">
        <v>895</v>
      </c>
      <c r="E48" s="223">
        <v>30</v>
      </c>
      <c r="F48" s="223" t="s">
        <v>893</v>
      </c>
      <c r="L48" s="1"/>
      <c r="M48" s="323"/>
      <c r="R48" s="224"/>
    </row>
    <row r="49" spans="2:19">
      <c r="B49" s="223">
        <v>537</v>
      </c>
      <c r="C49" s="223" t="s">
        <v>922</v>
      </c>
      <c r="D49" s="223" t="s">
        <v>895</v>
      </c>
      <c r="E49" s="223">
        <v>52</v>
      </c>
      <c r="F49" s="223" t="s">
        <v>886</v>
      </c>
      <c r="L49" s="1"/>
      <c r="M49" s="323"/>
      <c r="R49" s="224"/>
    </row>
    <row r="50" spans="2:19">
      <c r="B50" s="223">
        <v>545</v>
      </c>
      <c r="C50" s="223" t="s">
        <v>923</v>
      </c>
      <c r="D50" s="223" t="s">
        <v>881</v>
      </c>
      <c r="E50" s="223">
        <v>48</v>
      </c>
      <c r="F50" s="223" t="s">
        <v>893</v>
      </c>
      <c r="L50" s="1"/>
      <c r="M50" s="323"/>
      <c r="R50" s="224"/>
      <c r="S50" s="37"/>
    </row>
    <row r="51" spans="2:19">
      <c r="B51" s="223">
        <v>603</v>
      </c>
      <c r="C51" s="223" t="s">
        <v>924</v>
      </c>
      <c r="D51" s="223" t="s">
        <v>888</v>
      </c>
      <c r="E51" s="223">
        <v>42</v>
      </c>
      <c r="F51" s="223" t="s">
        <v>893</v>
      </c>
      <c r="R51" s="224"/>
      <c r="S51" s="37"/>
    </row>
    <row r="52" spans="2:19">
      <c r="B52" s="223">
        <v>619</v>
      </c>
      <c r="C52" s="223" t="s">
        <v>925</v>
      </c>
      <c r="D52" s="223" t="s">
        <v>881</v>
      </c>
      <c r="E52" s="223">
        <v>18</v>
      </c>
      <c r="F52" s="223" t="s">
        <v>896</v>
      </c>
      <c r="R52" s="224"/>
      <c r="S52" s="37"/>
    </row>
    <row r="53" spans="2:19">
      <c r="B53" s="223">
        <v>628</v>
      </c>
      <c r="C53" s="223" t="s">
        <v>926</v>
      </c>
      <c r="D53" s="223" t="s">
        <v>881</v>
      </c>
      <c r="E53" s="223">
        <v>27</v>
      </c>
      <c r="F53" s="223" t="s">
        <v>882</v>
      </c>
      <c r="R53" s="224"/>
    </row>
    <row r="54" spans="2:19">
      <c r="B54" s="223">
        <v>671</v>
      </c>
      <c r="C54" s="223" t="s">
        <v>927</v>
      </c>
      <c r="D54" s="223" t="s">
        <v>895</v>
      </c>
      <c r="E54" s="223">
        <v>39</v>
      </c>
      <c r="F54" s="223" t="s">
        <v>896</v>
      </c>
      <c r="R54" s="224"/>
    </row>
    <row r="55" spans="2:19">
      <c r="B55" s="223">
        <v>683</v>
      </c>
      <c r="C55" s="223" t="s">
        <v>928</v>
      </c>
      <c r="D55" s="223" t="s">
        <v>902</v>
      </c>
      <c r="E55" s="223">
        <v>40</v>
      </c>
      <c r="F55" s="223" t="s">
        <v>896</v>
      </c>
    </row>
    <row r="56" spans="2:19">
      <c r="B56" s="223">
        <v>714</v>
      </c>
      <c r="C56" s="223" t="s">
        <v>929</v>
      </c>
      <c r="D56" s="223" t="s">
        <v>895</v>
      </c>
      <c r="E56" s="223">
        <v>38</v>
      </c>
      <c r="F56" s="223" t="s">
        <v>893</v>
      </c>
    </row>
    <row r="57" spans="2:19">
      <c r="B57" s="223">
        <v>736</v>
      </c>
      <c r="C57" s="223" t="s">
        <v>930</v>
      </c>
      <c r="D57" s="223" t="s">
        <v>888</v>
      </c>
      <c r="E57" s="223">
        <v>35</v>
      </c>
      <c r="F57" s="223" t="s">
        <v>896</v>
      </c>
    </row>
    <row r="58" spans="2:19">
      <c r="B58" s="223">
        <v>741</v>
      </c>
      <c r="C58" s="223" t="s">
        <v>931</v>
      </c>
      <c r="D58" s="223" t="s">
        <v>892</v>
      </c>
      <c r="E58" s="223">
        <v>28</v>
      </c>
      <c r="F58" s="223" t="s">
        <v>893</v>
      </c>
    </row>
    <row r="59" spans="2:19">
      <c r="B59" s="223">
        <v>748</v>
      </c>
      <c r="C59" s="223" t="s">
        <v>932</v>
      </c>
      <c r="D59" s="223" t="s">
        <v>892</v>
      </c>
      <c r="E59" s="223">
        <v>56</v>
      </c>
      <c r="F59" s="223" t="s">
        <v>889</v>
      </c>
    </row>
    <row r="60" spans="2:19">
      <c r="B60" s="223">
        <v>789</v>
      </c>
      <c r="C60" s="223" t="s">
        <v>933</v>
      </c>
      <c r="D60" s="223" t="s">
        <v>888</v>
      </c>
      <c r="E60" s="223">
        <v>17</v>
      </c>
      <c r="F60" s="223" t="s">
        <v>896</v>
      </c>
    </row>
    <row r="61" spans="2:19">
      <c r="B61" s="223">
        <v>837</v>
      </c>
      <c r="C61" s="223" t="s">
        <v>934</v>
      </c>
      <c r="D61" s="223" t="s">
        <v>902</v>
      </c>
      <c r="E61" s="223">
        <v>34</v>
      </c>
      <c r="F61" s="223" t="s">
        <v>882</v>
      </c>
    </row>
    <row r="62" spans="2:19">
      <c r="B62" s="223">
        <v>854</v>
      </c>
      <c r="C62" s="223" t="s">
        <v>935</v>
      </c>
      <c r="D62" s="223" t="s">
        <v>902</v>
      </c>
      <c r="E62" s="223">
        <v>54</v>
      </c>
      <c r="F62" s="223" t="s">
        <v>893</v>
      </c>
    </row>
    <row r="63" spans="2:19">
      <c r="B63" s="223">
        <v>869</v>
      </c>
      <c r="C63" s="223" t="s">
        <v>936</v>
      </c>
      <c r="D63" s="223" t="s">
        <v>892</v>
      </c>
      <c r="E63" s="223">
        <v>24</v>
      </c>
      <c r="F63" s="223" t="s">
        <v>896</v>
      </c>
    </row>
    <row r="64" spans="2:19">
      <c r="B64" s="223">
        <v>872</v>
      </c>
      <c r="C64" s="223" t="s">
        <v>937</v>
      </c>
      <c r="D64" s="223" t="s">
        <v>892</v>
      </c>
      <c r="E64" s="223">
        <v>54</v>
      </c>
      <c r="F64" s="223" t="s">
        <v>886</v>
      </c>
    </row>
    <row r="65" spans="2:8">
      <c r="B65" s="223">
        <v>892</v>
      </c>
      <c r="C65" s="223" t="s">
        <v>938</v>
      </c>
      <c r="D65" s="223" t="s">
        <v>892</v>
      </c>
      <c r="E65" s="223">
        <v>36</v>
      </c>
      <c r="F65" s="223" t="s">
        <v>893</v>
      </c>
    </row>
    <row r="66" spans="2:8">
      <c r="B66" s="223">
        <v>906</v>
      </c>
      <c r="C66" s="223" t="s">
        <v>939</v>
      </c>
      <c r="D66" s="223" t="s">
        <v>898</v>
      </c>
      <c r="E66" s="223">
        <v>51</v>
      </c>
      <c r="F66" s="223" t="s">
        <v>886</v>
      </c>
    </row>
    <row r="67" spans="2:8">
      <c r="B67" s="223">
        <v>924</v>
      </c>
      <c r="C67" s="223" t="s">
        <v>940</v>
      </c>
      <c r="D67" s="223" t="s">
        <v>898</v>
      </c>
      <c r="E67" s="223">
        <v>46</v>
      </c>
      <c r="F67" s="223" t="s">
        <v>893</v>
      </c>
    </row>
    <row r="68" spans="2:8">
      <c r="B68" s="223">
        <v>981</v>
      </c>
      <c r="C68" s="223" t="s">
        <v>941</v>
      </c>
      <c r="D68" s="223" t="s">
        <v>902</v>
      </c>
      <c r="E68" s="223">
        <v>14</v>
      </c>
      <c r="F68" s="223" t="s">
        <v>886</v>
      </c>
    </row>
    <row r="73" spans="2:8">
      <c r="G73" s="326"/>
    </row>
    <row r="74" spans="2:8">
      <c r="G74" s="310"/>
    </row>
    <row r="75" spans="2:8">
      <c r="G75" s="310"/>
    </row>
    <row r="76" spans="2:8">
      <c r="G76" s="310"/>
      <c r="H76" s="233"/>
    </row>
    <row r="77" spans="2:8">
      <c r="G77" s="310"/>
      <c r="H77" s="233"/>
    </row>
    <row r="78" spans="2:8">
      <c r="G78" s="310"/>
      <c r="H78" s="233"/>
    </row>
    <row r="79" spans="2:8">
      <c r="G79" s="310"/>
      <c r="H79" s="233"/>
    </row>
    <row r="80" spans="2:8">
      <c r="G80" s="310"/>
      <c r="H80" s="233"/>
    </row>
    <row r="81" spans="4:8">
      <c r="G81" s="310"/>
      <c r="H81" s="233"/>
    </row>
    <row r="82" spans="4:8">
      <c r="G82" s="310"/>
      <c r="H82" s="233"/>
    </row>
    <row r="83" spans="4:8">
      <c r="G83" s="310"/>
      <c r="H83" s="233"/>
    </row>
    <row r="84" spans="4:8">
      <c r="G84" s="323"/>
      <c r="H84" s="233"/>
    </row>
    <row r="85" spans="4:8">
      <c r="D85" s="233"/>
      <c r="E85" s="233"/>
      <c r="F85" s="327"/>
      <c r="G85" s="233"/>
      <c r="H85" s="233"/>
    </row>
    <row r="86" spans="4:8">
      <c r="D86" s="233"/>
      <c r="E86" s="233"/>
      <c r="F86" s="327"/>
      <c r="G86" s="233"/>
      <c r="H86" s="233"/>
    </row>
    <row r="87" spans="4:8">
      <c r="D87" s="233"/>
      <c r="E87" s="233"/>
      <c r="F87" s="327"/>
      <c r="G87" s="233"/>
      <c r="H87" s="233"/>
    </row>
    <row r="88" spans="4:8">
      <c r="D88" s="233"/>
      <c r="E88" s="233"/>
      <c r="F88" s="327"/>
    </row>
    <row r="89" spans="4:8">
      <c r="D89" s="233"/>
      <c r="E89" s="233"/>
      <c r="F89" s="327"/>
    </row>
  </sheetData>
  <sortState xmlns:xlrd2="http://schemas.microsoft.com/office/spreadsheetml/2017/richdata2" ref="B19:F68">
    <sortCondition ref="B19:B68"/>
  </sortState>
  <mergeCells count="2">
    <mergeCell ref="Q5:Q12"/>
    <mergeCell ref="C5:H5"/>
  </mergeCells>
  <dataValidations count="2">
    <dataValidation type="list" allowBlank="1" showInputMessage="1" showErrorMessage="1" sqref="M43" xr:uid="{7F3F3458-01E7-9243-8125-98A10358518B}">
      <formula1>$R$43:$R$54</formula1>
    </dataValidation>
    <dataValidation type="list" allowBlank="1" showInputMessage="1" showErrorMessage="1" sqref="N43" xr:uid="{C10D3B64-266E-904D-8B4A-083283467854}">
      <formula1>$S$43:$S$54</formula1>
    </dataValidation>
  </dataValidations>
  <hyperlinks>
    <hyperlink ref="H20" r:id="rId1" xr:uid="{E5577BCC-0C70-E144-A128-60FA1AC8EEA3}"/>
    <hyperlink ref="B3" location="SYLLABUS!A1" display="🏠" xr:uid="{AFAB35FC-E1DE-480D-994F-B2AF31924929}"/>
  </hyperlinks>
  <pageMargins left="0.7" right="0.7" top="0.75" bottom="0.75" header="0.3" footer="0.3"/>
  <pageSetup orientation="portrait" horizontalDpi="0" verticalDpi="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E0BD-36F9-EA4A-80D7-15E4E3CD8539}">
  <sheetPr>
    <tabColor theme="9" tint="-0.249977111117893"/>
  </sheetPr>
  <dimension ref="A1:I52"/>
  <sheetViews>
    <sheetView workbookViewId="0">
      <selection activeCell="B3" sqref="B3"/>
    </sheetView>
  </sheetViews>
  <sheetFormatPr baseColWidth="10" defaultRowHeight="16"/>
  <cols>
    <col min="1" max="1" width="2.83203125" customWidth="1"/>
    <col min="2" max="2" width="14" customWidth="1"/>
    <col min="3" max="3" width="16" customWidth="1"/>
    <col min="4" max="4" width="15" customWidth="1"/>
    <col min="5" max="5" width="17.1640625" customWidth="1"/>
    <col min="6" max="6" width="14.5" customWidth="1"/>
    <col min="7" max="7" width="11.83203125" bestFit="1" customWidth="1"/>
    <col min="8" max="8" width="12.83203125" customWidth="1"/>
    <col min="9" max="9" width="12.1640625" customWidth="1"/>
  </cols>
  <sheetData>
    <row r="1" spans="1:8" ht="32">
      <c r="A1" s="3"/>
      <c r="B1" s="142" t="s">
        <v>1112</v>
      </c>
      <c r="C1" s="4"/>
      <c r="D1" s="4"/>
      <c r="E1" s="4"/>
      <c r="F1" s="4"/>
      <c r="G1" s="4"/>
      <c r="H1" s="4"/>
    </row>
    <row r="2" spans="1:8">
      <c r="A2" s="3"/>
      <c r="B2" s="14" t="s">
        <v>1113</v>
      </c>
      <c r="C2" s="4"/>
      <c r="D2" s="4"/>
      <c r="E2" s="4"/>
      <c r="F2" s="4"/>
      <c r="G2" s="4"/>
      <c r="H2" s="4"/>
    </row>
    <row r="3" spans="1:8" ht="29">
      <c r="A3" s="3"/>
      <c r="B3" s="419" t="s">
        <v>2</v>
      </c>
      <c r="C3" s="4"/>
      <c r="D3" s="4"/>
      <c r="E3" s="4"/>
      <c r="F3" s="4"/>
      <c r="G3" s="4"/>
      <c r="H3" s="4"/>
    </row>
    <row r="5" spans="1:8">
      <c r="B5" t="s">
        <v>1051</v>
      </c>
    </row>
    <row r="8" spans="1:8" ht="22">
      <c r="B8" s="162" t="s">
        <v>1052</v>
      </c>
    </row>
    <row r="9" spans="1:8">
      <c r="B9" s="73" t="s">
        <v>1053</v>
      </c>
      <c r="C9" s="73" t="s">
        <v>1054</v>
      </c>
      <c r="D9" s="73" t="s">
        <v>1055</v>
      </c>
    </row>
    <row r="10" spans="1:8">
      <c r="B10" s="8">
        <v>100</v>
      </c>
      <c r="C10" s="8">
        <v>82</v>
      </c>
      <c r="D10" s="449">
        <f>C10/B10</f>
        <v>0.82</v>
      </c>
      <c r="E10" s="441" t="s">
        <v>1056</v>
      </c>
    </row>
    <row r="11" spans="1:8">
      <c r="B11" s="8">
        <v>1482</v>
      </c>
      <c r="C11" s="8">
        <v>1100</v>
      </c>
      <c r="D11" s="449">
        <f t="shared" ref="D11:D12" si="0">C11/B11</f>
        <v>0.74224021592442646</v>
      </c>
    </row>
    <row r="12" spans="1:8">
      <c r="B12" s="450">
        <v>348200</v>
      </c>
      <c r="C12" s="450">
        <v>287546</v>
      </c>
      <c r="D12" s="449">
        <f t="shared" si="0"/>
        <v>0.825807007466973</v>
      </c>
    </row>
    <row r="13" spans="1:8">
      <c r="C13" s="233"/>
    </row>
    <row r="14" spans="1:8" ht="22">
      <c r="B14" s="162" t="s">
        <v>1061</v>
      </c>
    </row>
    <row r="15" spans="1:8">
      <c r="B15" s="73" t="s">
        <v>1057</v>
      </c>
      <c r="C15" s="73" t="s">
        <v>1058</v>
      </c>
      <c r="D15" s="73" t="s">
        <v>1059</v>
      </c>
    </row>
    <row r="16" spans="1:8">
      <c r="B16" s="8">
        <v>100</v>
      </c>
      <c r="C16" s="451">
        <v>0.1</v>
      </c>
      <c r="D16" s="8">
        <f>B16*(1+C16)</f>
        <v>110.00000000000001</v>
      </c>
      <c r="E16" s="441" t="s">
        <v>1060</v>
      </c>
    </row>
    <row r="18" spans="2:7" ht="22">
      <c r="B18" s="162" t="s">
        <v>1062</v>
      </c>
    </row>
    <row r="19" spans="2:7">
      <c r="B19" s="73" t="s">
        <v>1063</v>
      </c>
      <c r="C19" s="73" t="s">
        <v>1064</v>
      </c>
      <c r="D19" s="73" t="s">
        <v>1065</v>
      </c>
      <c r="E19" s="454" t="s">
        <v>1066</v>
      </c>
    </row>
    <row r="20" spans="2:7">
      <c r="B20" s="452">
        <v>100</v>
      </c>
      <c r="C20" s="451">
        <v>0.1</v>
      </c>
      <c r="D20" s="452">
        <f>B20/(1-C20)</f>
        <v>111.11111111111111</v>
      </c>
      <c r="E20" s="354">
        <f>D20-B20</f>
        <v>11.111111111111114</v>
      </c>
      <c r="F20" s="441" t="s">
        <v>1067</v>
      </c>
      <c r="G20" s="441" t="s">
        <v>1068</v>
      </c>
    </row>
    <row r="22" spans="2:7" ht="22">
      <c r="B22" s="162" t="s">
        <v>1069</v>
      </c>
    </row>
    <row r="23" spans="2:7">
      <c r="B23" s="73" t="s">
        <v>1063</v>
      </c>
      <c r="C23" s="73" t="s">
        <v>1070</v>
      </c>
      <c r="D23" s="73" t="s">
        <v>1065</v>
      </c>
    </row>
    <row r="24" spans="2:7">
      <c r="B24" s="452">
        <v>100</v>
      </c>
      <c r="C24" s="449">
        <v>0.12</v>
      </c>
      <c r="D24" s="452">
        <f>B24*(1-C24)</f>
        <v>88</v>
      </c>
      <c r="E24" s="159" t="s">
        <v>1084</v>
      </c>
    </row>
    <row r="26" spans="2:7" ht="22">
      <c r="B26" s="162" t="s">
        <v>1071</v>
      </c>
    </row>
    <row r="27" spans="2:7">
      <c r="B27" s="73" t="s">
        <v>1072</v>
      </c>
      <c r="C27" s="73" t="s">
        <v>1073</v>
      </c>
      <c r="D27" s="73" t="s">
        <v>1074</v>
      </c>
    </row>
    <row r="28" spans="2:7">
      <c r="B28" s="8">
        <v>24</v>
      </c>
      <c r="C28" s="8">
        <v>32</v>
      </c>
      <c r="D28" s="8">
        <f>B28*C28</f>
        <v>768</v>
      </c>
      <c r="E28" s="441" t="s">
        <v>1075</v>
      </c>
    </row>
    <row r="30" spans="2:7" ht="22">
      <c r="B30" s="162" t="s">
        <v>1076</v>
      </c>
    </row>
    <row r="31" spans="2:7">
      <c r="B31" s="73" t="s">
        <v>1077</v>
      </c>
      <c r="C31" s="73" t="s">
        <v>1078</v>
      </c>
      <c r="D31" s="73" t="s">
        <v>1079</v>
      </c>
      <c r="E31" s="73" t="s">
        <v>1080</v>
      </c>
    </row>
    <row r="32" spans="2:7">
      <c r="B32" s="8">
        <v>14</v>
      </c>
      <c r="C32" s="8">
        <v>5</v>
      </c>
      <c r="D32" s="8">
        <v>3</v>
      </c>
      <c r="E32" s="470">
        <f>(B32/3)*(C32/3)*(D32/12*3)</f>
        <v>5.8333333333333339</v>
      </c>
      <c r="F32" s="441" t="s">
        <v>1102</v>
      </c>
    </row>
    <row r="33" spans="2:9">
      <c r="B33" s="453" t="s">
        <v>1081</v>
      </c>
      <c r="C33" s="453" t="s">
        <v>1081</v>
      </c>
      <c r="D33" s="453" t="s">
        <v>1082</v>
      </c>
      <c r="E33" s="453" t="s">
        <v>1083</v>
      </c>
      <c r="F33" s="469" t="s">
        <v>1103</v>
      </c>
    </row>
    <row r="35" spans="2:9" ht="22">
      <c r="B35" s="162" t="s">
        <v>1085</v>
      </c>
    </row>
    <row r="36" spans="2:9">
      <c r="B36" s="73" t="s">
        <v>1086</v>
      </c>
      <c r="C36" s="456">
        <v>0.1</v>
      </c>
      <c r="D36" s="456">
        <v>0.15</v>
      </c>
      <c r="E36" s="456">
        <v>0.2</v>
      </c>
      <c r="F36" s="456">
        <v>0.25</v>
      </c>
      <c r="G36" s="456">
        <v>0.3</v>
      </c>
    </row>
    <row r="37" spans="2:9">
      <c r="B37" s="455">
        <v>148.58000000000001</v>
      </c>
      <c r="C37" s="468">
        <f>$B$37*C36</f>
        <v>14.858000000000002</v>
      </c>
      <c r="D37" s="467">
        <f>$B$37*D36</f>
        <v>22.287000000000003</v>
      </c>
      <c r="E37" s="455">
        <f>$B$37*E36</f>
        <v>29.716000000000005</v>
      </c>
      <c r="F37" s="455">
        <f>$B$37*F36</f>
        <v>37.145000000000003</v>
      </c>
      <c r="G37" s="455">
        <f>$B$37*G36</f>
        <v>44.574000000000005</v>
      </c>
      <c r="H37" s="464" t="s">
        <v>1100</v>
      </c>
      <c r="I37" s="465" t="s">
        <v>1101</v>
      </c>
    </row>
    <row r="38" spans="2:9" ht="17" thickBot="1"/>
    <row r="39" spans="2:9" ht="23" thickBot="1">
      <c r="B39" s="162" t="s">
        <v>1095</v>
      </c>
      <c r="E39" s="461">
        <v>0.72499999999999998</v>
      </c>
      <c r="F39" s="462" t="s">
        <v>1090</v>
      </c>
    </row>
    <row r="40" spans="2:9">
      <c r="B40" s="73" t="s">
        <v>1087</v>
      </c>
      <c r="C40" s="73" t="s">
        <v>1088</v>
      </c>
      <c r="D40" s="73" t="s">
        <v>1089</v>
      </c>
      <c r="E40" s="460" t="s">
        <v>1091</v>
      </c>
    </row>
    <row r="41" spans="2:9">
      <c r="B41" s="8">
        <v>65344</v>
      </c>
      <c r="C41" s="8">
        <v>65418</v>
      </c>
      <c r="D41" s="463">
        <f>C41-B41</f>
        <v>74</v>
      </c>
      <c r="E41" s="466">
        <f>D41*$E$39</f>
        <v>53.65</v>
      </c>
      <c r="F41" s="464" t="s">
        <v>1092</v>
      </c>
      <c r="G41" s="465" t="s">
        <v>1093</v>
      </c>
      <c r="H41" s="441" t="s">
        <v>1094</v>
      </c>
    </row>
    <row r="42" spans="2:9">
      <c r="B42" s="8">
        <v>65418</v>
      </c>
      <c r="C42" s="8">
        <v>66001</v>
      </c>
      <c r="D42" s="8">
        <f t="shared" ref="D42:D43" si="1">C42-B42</f>
        <v>583</v>
      </c>
      <c r="E42" s="459">
        <f>D42*$E$39</f>
        <v>422.67500000000001</v>
      </c>
    </row>
    <row r="43" spans="2:9">
      <c r="B43" s="8">
        <v>66001</v>
      </c>
      <c r="C43" s="8">
        <v>66105</v>
      </c>
      <c r="D43" s="8">
        <f t="shared" si="1"/>
        <v>104</v>
      </c>
      <c r="E43" s="459">
        <f>D43*$E$39</f>
        <v>75.399999999999991</v>
      </c>
    </row>
    <row r="45" spans="2:9" ht="22">
      <c r="B45" s="162" t="s">
        <v>1096</v>
      </c>
    </row>
    <row r="46" spans="2:9">
      <c r="C46" s="73" t="s">
        <v>1097</v>
      </c>
      <c r="D46" s="73" t="s">
        <v>1098</v>
      </c>
      <c r="E46" s="73" t="s">
        <v>1099</v>
      </c>
      <c r="F46" s="84"/>
    </row>
    <row r="47" spans="2:9">
      <c r="B47" s="288" t="s">
        <v>450</v>
      </c>
      <c r="C47" s="457">
        <v>112458</v>
      </c>
      <c r="D47" s="457">
        <v>118773</v>
      </c>
      <c r="E47" s="458">
        <f>(D47-C47)/C47</f>
        <v>5.6154297604438991E-2</v>
      </c>
      <c r="F47" s="471" t="s">
        <v>1110</v>
      </c>
    </row>
    <row r="48" spans="2:9">
      <c r="B48" s="288" t="s">
        <v>451</v>
      </c>
      <c r="C48" s="457">
        <f>D47</f>
        <v>118773</v>
      </c>
      <c r="D48" s="457">
        <v>121661</v>
      </c>
      <c r="E48" s="458">
        <f>(D48-$C$47)/$C$47</f>
        <v>8.1834996176350289E-2</v>
      </c>
      <c r="F48" s="472" t="s">
        <v>1111</v>
      </c>
    </row>
    <row r="50" spans="2:6" ht="22">
      <c r="B50" s="162" t="s">
        <v>1104</v>
      </c>
    </row>
    <row r="51" spans="2:6">
      <c r="B51" s="73" t="s">
        <v>1105</v>
      </c>
      <c r="C51" s="73" t="s">
        <v>1106</v>
      </c>
      <c r="D51" s="73" t="s">
        <v>1107</v>
      </c>
      <c r="E51" s="73" t="s">
        <v>1108</v>
      </c>
    </row>
    <row r="52" spans="2:6">
      <c r="B52" s="459">
        <v>285.73</v>
      </c>
      <c r="C52" s="8">
        <v>4</v>
      </c>
      <c r="D52" s="451">
        <v>0.25</v>
      </c>
      <c r="E52" s="459">
        <f>B52/C52*(1+D52)</f>
        <v>89.290625000000006</v>
      </c>
      <c r="F52" s="159" t="s">
        <v>1109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A561B-5A98-464A-B42F-425BAC38A5A6}">
  <sheetPr>
    <tabColor rgb="FFFFC000"/>
    <pageSetUpPr fitToPage="1"/>
  </sheetPr>
  <dimension ref="A1:H13"/>
  <sheetViews>
    <sheetView showGridLines="0" topLeftCell="A2" zoomScale="361" zoomScaleNormal="361" workbookViewId="0">
      <selection activeCell="B3" sqref="B3"/>
    </sheetView>
  </sheetViews>
  <sheetFormatPr baseColWidth="10" defaultColWidth="11" defaultRowHeight="16"/>
  <cols>
    <col min="1" max="1" width="2.83203125" customWidth="1"/>
    <col min="2" max="2" width="19.5" customWidth="1"/>
    <col min="3" max="3" width="56.1640625" customWidth="1"/>
    <col min="4" max="4" width="20.1640625" customWidth="1"/>
    <col min="8" max="8" width="3.83203125" customWidth="1"/>
  </cols>
  <sheetData>
    <row r="1" spans="1:8" ht="32">
      <c r="A1" s="3"/>
      <c r="B1" s="142" t="s">
        <v>942</v>
      </c>
      <c r="C1" s="4"/>
      <c r="D1" s="4"/>
      <c r="E1" s="4"/>
      <c r="F1" s="4"/>
      <c r="G1" s="4"/>
      <c r="H1" s="4"/>
    </row>
    <row r="2" spans="1:8">
      <c r="A2" s="3"/>
      <c r="B2" s="4"/>
      <c r="C2" s="4"/>
      <c r="D2" s="4"/>
      <c r="E2" s="4"/>
      <c r="F2" s="4"/>
      <c r="G2" s="4"/>
      <c r="H2" s="4"/>
    </row>
    <row r="3" spans="1:8" ht="29">
      <c r="A3" s="3"/>
      <c r="B3" s="435" t="s">
        <v>2</v>
      </c>
      <c r="C3" s="4"/>
      <c r="D3" s="4"/>
      <c r="E3" s="4"/>
      <c r="F3" s="4"/>
      <c r="G3" s="4"/>
      <c r="H3" s="4"/>
    </row>
    <row r="5" spans="1:8" ht="27">
      <c r="B5" s="111" t="s">
        <v>943</v>
      </c>
      <c r="D5" s="111" t="s">
        <v>944</v>
      </c>
    </row>
    <row r="6" spans="1:8">
      <c r="B6" t="s">
        <v>945</v>
      </c>
      <c r="C6" s="325" t="s">
        <v>946</v>
      </c>
      <c r="D6" s="10" t="s">
        <v>947</v>
      </c>
      <c r="E6" s="325" t="s">
        <v>948</v>
      </c>
    </row>
    <row r="7" spans="1:8">
      <c r="B7" t="s">
        <v>949</v>
      </c>
      <c r="C7" s="325" t="s">
        <v>950</v>
      </c>
      <c r="D7" s="10" t="s">
        <v>951</v>
      </c>
      <c r="E7" s="325" t="s">
        <v>952</v>
      </c>
    </row>
    <row r="8" spans="1:8">
      <c r="D8" s="10" t="s">
        <v>953</v>
      </c>
      <c r="E8" s="325" t="s">
        <v>954</v>
      </c>
    </row>
    <row r="9" spans="1:8">
      <c r="E9" s="325"/>
    </row>
    <row r="10" spans="1:8" ht="24">
      <c r="B10" s="67" t="s">
        <v>955</v>
      </c>
      <c r="D10" s="67" t="s">
        <v>956</v>
      </c>
    </row>
    <row r="11" spans="1:8">
      <c r="B11" t="s">
        <v>957</v>
      </c>
      <c r="C11" s="325" t="s">
        <v>958</v>
      </c>
      <c r="D11" s="325" t="s">
        <v>959</v>
      </c>
    </row>
    <row r="12" spans="1:8">
      <c r="B12" t="s">
        <v>960</v>
      </c>
      <c r="C12" s="325" t="s">
        <v>961</v>
      </c>
    </row>
    <row r="13" spans="1:8">
      <c r="B13" t="s">
        <v>962</v>
      </c>
      <c r="C13" s="325" t="s">
        <v>963</v>
      </c>
    </row>
  </sheetData>
  <hyperlinks>
    <hyperlink ref="C6" r:id="rId1" xr:uid="{3206BF49-D21B-1D42-8D10-EA454E61DA80}"/>
    <hyperlink ref="E7" r:id="rId2" xr:uid="{BA788FDB-C401-7246-B74A-B0D576155B29}"/>
    <hyperlink ref="E6" r:id="rId3" xr:uid="{C490373F-D652-7548-AE43-B4D8EF545A9B}"/>
    <hyperlink ref="E8" r:id="rId4" xr:uid="{2061FF64-2398-AC46-8B91-DA5C465D61AA}"/>
    <hyperlink ref="C7" r:id="rId5" xr:uid="{1CC8F5C9-C0A8-2B4E-84CD-056FFC1B8403}"/>
    <hyperlink ref="C11" r:id="rId6" xr:uid="{F432D5B4-3167-4D47-B283-7E2EACB0740E}"/>
    <hyperlink ref="C12" r:id="rId7" xr:uid="{5B5666A7-0885-E444-893C-CCCEC84ED7FE}"/>
    <hyperlink ref="C13" r:id="rId8" xr:uid="{88BA6562-A80A-EA45-A119-F4E16E29C42B}"/>
    <hyperlink ref="D11" r:id="rId9" xr:uid="{ACD5E05A-5B5A-0B4C-85FA-5FCA93220248}"/>
    <hyperlink ref="B3" location="SYLLABUS!A1" display="🏠" xr:uid="{74821885-90AA-4173-BB10-53FC8CCD197E}"/>
  </hyperlinks>
  <pageMargins left="0.25" right="0.25" top="0.75" bottom="0.75" header="0.3" footer="0.3"/>
  <pageSetup scale="93" fitToHeight="0" orientation="landscape"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ABE3E-0982-4946-9B15-A9C636A3DFF7}">
  <dimension ref="A2:A22"/>
  <sheetViews>
    <sheetView workbookViewId="0">
      <selection activeCell="A2" sqref="A2"/>
    </sheetView>
  </sheetViews>
  <sheetFormatPr baseColWidth="10" defaultColWidth="11" defaultRowHeight="16"/>
  <cols>
    <col min="1" max="1" width="25.5" customWidth="1"/>
  </cols>
  <sheetData>
    <row r="2" spans="1:1">
      <c r="A2" s="308" t="s">
        <v>964</v>
      </c>
    </row>
    <row r="3" spans="1:1">
      <c r="A3" t="s">
        <v>456</v>
      </c>
    </row>
    <row r="4" spans="1:1">
      <c r="A4" t="s">
        <v>457</v>
      </c>
    </row>
    <row r="5" spans="1:1">
      <c r="A5" t="s">
        <v>459</v>
      </c>
    </row>
    <row r="6" spans="1:1">
      <c r="A6" t="s">
        <v>461</v>
      </c>
    </row>
    <row r="7" spans="1:1">
      <c r="A7" t="s">
        <v>462</v>
      </c>
    </row>
    <row r="8" spans="1:1">
      <c r="A8" t="s">
        <v>463</v>
      </c>
    </row>
    <row r="9" spans="1:1">
      <c r="A9" t="s">
        <v>466</v>
      </c>
    </row>
    <row r="10" spans="1:1">
      <c r="A10" t="s">
        <v>470</v>
      </c>
    </row>
    <row r="11" spans="1:1">
      <c r="A11" t="s">
        <v>965</v>
      </c>
    </row>
    <row r="12" spans="1:1">
      <c r="A12" t="s">
        <v>966</v>
      </c>
    </row>
    <row r="13" spans="1:1">
      <c r="A13" t="s">
        <v>967</v>
      </c>
    </row>
    <row r="14" spans="1:1">
      <c r="A14" t="s">
        <v>968</v>
      </c>
    </row>
    <row r="15" spans="1:1">
      <c r="A15" t="s">
        <v>969</v>
      </c>
    </row>
    <row r="16" spans="1:1">
      <c r="A16" t="s">
        <v>970</v>
      </c>
    </row>
    <row r="17" spans="1:1">
      <c r="A17" t="s">
        <v>971</v>
      </c>
    </row>
    <row r="18" spans="1:1">
      <c r="A18" t="s">
        <v>488</v>
      </c>
    </row>
    <row r="19" spans="1:1">
      <c r="A19" t="s">
        <v>491</v>
      </c>
    </row>
    <row r="20" spans="1:1">
      <c r="A20" t="s">
        <v>494</v>
      </c>
    </row>
    <row r="21" spans="1:1">
      <c r="A21" t="s">
        <v>497</v>
      </c>
    </row>
    <row r="22" spans="1:1">
      <c r="A22" t="s">
        <v>500</v>
      </c>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1BE6B-5B70-7B45-BD77-E01C90FDA827}">
  <sheetPr>
    <tabColor theme="3" tint="0.89999084444715716"/>
    <pageSetUpPr fitToPage="1"/>
  </sheetPr>
  <dimension ref="A1:N42"/>
  <sheetViews>
    <sheetView showGridLines="0" topLeftCell="A14" zoomScale="140" zoomScaleNormal="140" workbookViewId="0">
      <selection activeCell="B3" sqref="B3:B7"/>
    </sheetView>
  </sheetViews>
  <sheetFormatPr baseColWidth="10" defaultColWidth="11" defaultRowHeight="16"/>
  <cols>
    <col min="1" max="1" width="6.33203125" customWidth="1"/>
  </cols>
  <sheetData>
    <row r="1" spans="1:4" ht="29">
      <c r="A1" s="436" t="s">
        <v>2</v>
      </c>
    </row>
    <row r="2" spans="1:4">
      <c r="C2" t="s">
        <v>72</v>
      </c>
    </row>
    <row r="4" spans="1:4" ht="24">
      <c r="C4" s="67" t="s">
        <v>73</v>
      </c>
    </row>
    <row r="7" spans="1:4">
      <c r="B7" t="s">
        <v>74</v>
      </c>
    </row>
    <row r="9" spans="1:4" ht="24">
      <c r="D9" s="225" t="s">
        <v>75</v>
      </c>
    </row>
    <row r="10" spans="1:4">
      <c r="D10" s="21"/>
    </row>
    <row r="11" spans="1:4" ht="24">
      <c r="D11" s="225" t="s">
        <v>76</v>
      </c>
    </row>
    <row r="14" spans="1:4" ht="24">
      <c r="C14" s="67" t="s">
        <v>77</v>
      </c>
    </row>
    <row r="24" spans="3:13" ht="24">
      <c r="D24" s="67" t="s">
        <v>78</v>
      </c>
      <c r="G24" s="67" t="s">
        <v>79</v>
      </c>
    </row>
    <row r="28" spans="3:13" ht="24">
      <c r="C28" s="67" t="s">
        <v>80</v>
      </c>
    </row>
    <row r="31" spans="3:13" ht="24">
      <c r="C31" s="225" t="s">
        <v>81</v>
      </c>
    </row>
    <row r="32" spans="3:13" ht="24">
      <c r="C32" s="225" t="s">
        <v>82</v>
      </c>
      <c r="M32" s="67" t="s">
        <v>83</v>
      </c>
    </row>
    <row r="39" spans="2:14" ht="24">
      <c r="H39" s="67" t="s">
        <v>84</v>
      </c>
    </row>
    <row r="42" spans="2:14" ht="24">
      <c r="B42" s="67" t="s">
        <v>85</v>
      </c>
      <c r="N42" s="67" t="s">
        <v>86</v>
      </c>
    </row>
  </sheetData>
  <hyperlinks>
    <hyperlink ref="A1" location="SYLLABUS!A1" display="🏠" xr:uid="{1CA53331-F4AB-4749-A9CB-F0C67FFA72E5}"/>
  </hyperlinks>
  <pageMargins left="0.25" right="0.25" top="0.75" bottom="0.75" header="0.3" footer="0.3"/>
  <pageSetup scale="4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410F-CB7F-AF48-BAA2-EC3F95CCF53C}">
  <sheetPr>
    <tabColor theme="3" tint="0.89999084444715716"/>
  </sheetPr>
  <dimension ref="A1:R51"/>
  <sheetViews>
    <sheetView topLeftCell="B1" zoomScale="150" zoomScaleNormal="150" workbookViewId="0">
      <selection activeCell="K16" sqref="K16"/>
    </sheetView>
  </sheetViews>
  <sheetFormatPr baseColWidth="10" defaultColWidth="11" defaultRowHeight="16"/>
  <cols>
    <col min="1" max="1" width="5.83203125" customWidth="1"/>
    <col min="2" max="2" width="15.33203125" bestFit="1" customWidth="1"/>
    <col min="3" max="3" width="20" customWidth="1"/>
    <col min="4" max="4" width="4.83203125" customWidth="1"/>
    <col min="5" max="5" width="25.5" customWidth="1"/>
    <col min="7" max="7" width="13.5" bestFit="1" customWidth="1"/>
    <col min="10" max="10" width="14.6640625" customWidth="1"/>
  </cols>
  <sheetData>
    <row r="1" spans="1:17" ht="46" customHeight="1">
      <c r="A1" s="436" t="s">
        <v>2</v>
      </c>
      <c r="B1" s="152"/>
      <c r="C1" s="19" t="s">
        <v>87</v>
      </c>
    </row>
    <row r="2" spans="1:17" s="17" customFormat="1" ht="32">
      <c r="B2" s="152"/>
      <c r="C2" s="20" t="s">
        <v>88</v>
      </c>
    </row>
    <row r="3" spans="1:17">
      <c r="B3" s="152"/>
    </row>
    <row r="4" spans="1:17">
      <c r="B4" s="152"/>
    </row>
    <row r="5" spans="1:17">
      <c r="B5" s="152"/>
      <c r="D5" s="18"/>
      <c r="E5" s="18"/>
      <c r="F5" s="18"/>
      <c r="G5" s="18"/>
      <c r="H5" s="18"/>
      <c r="J5" t="s">
        <v>89</v>
      </c>
      <c r="K5" t="s">
        <v>90</v>
      </c>
      <c r="L5" t="s">
        <v>91</v>
      </c>
      <c r="M5" t="s">
        <v>92</v>
      </c>
      <c r="N5" t="s">
        <v>93</v>
      </c>
      <c r="O5" t="s">
        <v>94</v>
      </c>
      <c r="P5" t="s">
        <v>95</v>
      </c>
      <c r="Q5" t="s">
        <v>96</v>
      </c>
    </row>
    <row r="6" spans="1:17">
      <c r="B6" s="152"/>
      <c r="D6" s="18"/>
      <c r="E6" s="18"/>
      <c r="F6" s="18"/>
      <c r="G6" s="18"/>
      <c r="H6" s="18"/>
      <c r="K6" t="s">
        <v>97</v>
      </c>
      <c r="M6">
        <v>5</v>
      </c>
      <c r="N6">
        <v>1</v>
      </c>
      <c r="O6">
        <v>5</v>
      </c>
      <c r="P6">
        <v>5</v>
      </c>
      <c r="Q6" t="s">
        <v>98</v>
      </c>
    </row>
    <row r="7" spans="1:17">
      <c r="B7" s="152"/>
      <c r="D7" s="18"/>
      <c r="E7" s="18"/>
      <c r="F7" s="18"/>
      <c r="G7" s="18"/>
      <c r="H7" s="18"/>
      <c r="K7" t="s">
        <v>98</v>
      </c>
      <c r="M7">
        <v>10</v>
      </c>
      <c r="N7">
        <v>2</v>
      </c>
      <c r="O7">
        <v>10</v>
      </c>
      <c r="P7">
        <v>10</v>
      </c>
      <c r="Q7">
        <v>2</v>
      </c>
    </row>
    <row r="8" spans="1:17" ht="29">
      <c r="B8" s="153" t="s">
        <v>99</v>
      </c>
      <c r="D8" s="18"/>
      <c r="E8" s="18"/>
      <c r="F8" s="18"/>
      <c r="G8" s="18"/>
      <c r="H8" s="18"/>
      <c r="K8" t="s">
        <v>100</v>
      </c>
      <c r="M8">
        <v>6</v>
      </c>
      <c r="N8">
        <v>3</v>
      </c>
      <c r="O8">
        <v>6</v>
      </c>
      <c r="P8">
        <v>6</v>
      </c>
      <c r="Q8" t="s">
        <v>101</v>
      </c>
    </row>
    <row r="9" spans="1:17" ht="24">
      <c r="B9" s="154" t="s">
        <v>102</v>
      </c>
      <c r="D9" s="18"/>
      <c r="E9" s="18"/>
      <c r="F9" s="18"/>
      <c r="G9" s="18"/>
      <c r="H9" s="18"/>
      <c r="K9" t="s">
        <v>98</v>
      </c>
      <c r="M9">
        <v>15</v>
      </c>
      <c r="N9">
        <v>4</v>
      </c>
      <c r="O9">
        <v>15</v>
      </c>
      <c r="P9">
        <v>15</v>
      </c>
      <c r="Q9">
        <v>14</v>
      </c>
    </row>
    <row r="10" spans="1:17" ht="24">
      <c r="B10" s="152"/>
      <c r="D10" s="18"/>
      <c r="E10" s="488" t="s">
        <v>103</v>
      </c>
      <c r="F10" s="488"/>
      <c r="G10" s="488"/>
      <c r="H10" s="18"/>
      <c r="K10" t="s">
        <v>104</v>
      </c>
      <c r="L10" s="25" t="s">
        <v>105</v>
      </c>
      <c r="M10">
        <v>20</v>
      </c>
      <c r="N10">
        <v>5</v>
      </c>
      <c r="O10">
        <v>20</v>
      </c>
      <c r="P10">
        <v>20</v>
      </c>
      <c r="Q10">
        <v>38</v>
      </c>
    </row>
    <row r="11" spans="1:17">
      <c r="B11" s="152"/>
      <c r="D11" s="18"/>
      <c r="E11" s="18"/>
      <c r="F11" s="18"/>
      <c r="G11" s="18"/>
      <c r="H11" s="18"/>
      <c r="K11" t="s">
        <v>106</v>
      </c>
      <c r="M11">
        <v>15</v>
      </c>
      <c r="N11">
        <v>6</v>
      </c>
      <c r="O11">
        <v>15</v>
      </c>
      <c r="P11">
        <v>15</v>
      </c>
      <c r="Q11" t="s">
        <v>104</v>
      </c>
    </row>
    <row r="12" spans="1:17">
      <c r="B12" s="152"/>
      <c r="D12" s="18"/>
      <c r="E12" s="18"/>
      <c r="F12" s="18"/>
      <c r="G12" s="18"/>
      <c r="H12" s="18"/>
      <c r="K12" t="s">
        <v>107</v>
      </c>
      <c r="M12">
        <v>17</v>
      </c>
      <c r="N12">
        <v>7</v>
      </c>
      <c r="O12">
        <v>17</v>
      </c>
      <c r="P12">
        <v>17</v>
      </c>
      <c r="Q12">
        <v>4</v>
      </c>
    </row>
    <row r="13" spans="1:17">
      <c r="B13" s="152"/>
      <c r="D13" s="18"/>
      <c r="E13" s="18"/>
      <c r="F13" s="18"/>
      <c r="G13" s="18"/>
      <c r="H13" s="18"/>
      <c r="K13" t="s">
        <v>97</v>
      </c>
      <c r="M13">
        <v>8</v>
      </c>
      <c r="N13">
        <v>8</v>
      </c>
      <c r="O13">
        <v>8</v>
      </c>
      <c r="P13">
        <v>8</v>
      </c>
      <c r="Q13" t="s">
        <v>108</v>
      </c>
    </row>
    <row r="14" spans="1:17">
      <c r="B14" s="152"/>
      <c r="D14" s="18"/>
      <c r="E14" s="18"/>
      <c r="F14" s="18"/>
      <c r="G14" s="18"/>
      <c r="H14" s="18"/>
      <c r="K14" t="s">
        <v>109</v>
      </c>
      <c r="M14">
        <v>12</v>
      </c>
      <c r="N14">
        <v>9</v>
      </c>
      <c r="O14">
        <v>12</v>
      </c>
      <c r="P14">
        <v>12</v>
      </c>
      <c r="Q14" t="s">
        <v>97</v>
      </c>
    </row>
    <row r="15" spans="1:17">
      <c r="B15" s="152"/>
      <c r="D15" s="18"/>
      <c r="E15" s="18"/>
      <c r="F15" s="18"/>
      <c r="G15" s="18"/>
      <c r="H15" s="18"/>
      <c r="K15" t="s">
        <v>110</v>
      </c>
      <c r="M15">
        <v>19</v>
      </c>
      <c r="N15">
        <v>10</v>
      </c>
      <c r="O15">
        <v>19</v>
      </c>
      <c r="P15">
        <v>19</v>
      </c>
      <c r="Q15">
        <v>1</v>
      </c>
    </row>
    <row r="16" spans="1:17">
      <c r="B16" s="152"/>
      <c r="D16" s="18"/>
      <c r="E16" s="18"/>
      <c r="F16" s="18"/>
      <c r="G16" s="18"/>
      <c r="H16" s="18"/>
      <c r="J16" t="s">
        <v>111</v>
      </c>
      <c r="K16" s="6">
        <f>SUBTOTAL(103,TABLE_EXMPL[COLOR])</f>
        <v>10</v>
      </c>
      <c r="L16" s="6"/>
      <c r="M16" s="6">
        <f>SUBTOTAL(101,TABLE_EXMPL[AVERAGE])</f>
        <v>12.7</v>
      </c>
      <c r="N16" s="6">
        <f>SUBTOTAL(109,TABLE_EXMPL[SUM])</f>
        <v>55</v>
      </c>
      <c r="O16" s="6">
        <f>SUBTOTAL(105,TABLE_EXMPL[MIN])</f>
        <v>5</v>
      </c>
      <c r="P16" s="6">
        <f>SUBTOTAL(104,TABLE_EXMPL[MAX])</f>
        <v>20</v>
      </c>
      <c r="Q16" s="6">
        <f>SUBTOTAL(102,TABLE_EXMPL[MIXED])</f>
        <v>5</v>
      </c>
    </row>
    <row r="17" spans="2:18">
      <c r="B17" s="152"/>
      <c r="K17" s="6" t="s">
        <v>112</v>
      </c>
      <c r="L17" s="6"/>
      <c r="M17" s="6" t="s">
        <v>92</v>
      </c>
      <c r="N17" s="6" t="s">
        <v>93</v>
      </c>
      <c r="O17" s="6" t="s">
        <v>113</v>
      </c>
      <c r="P17" s="6" t="s">
        <v>114</v>
      </c>
      <c r="Q17" s="6" t="s">
        <v>115</v>
      </c>
    </row>
    <row r="18" spans="2:18" ht="25" thickBot="1">
      <c r="B18" s="152"/>
      <c r="C18" s="155" t="s">
        <v>116</v>
      </c>
      <c r="D18" s="27"/>
      <c r="E18" s="27" t="s">
        <v>117</v>
      </c>
    </row>
    <row r="19" spans="2:18" ht="24">
      <c r="B19" s="152"/>
      <c r="C19" s="28" t="s">
        <v>105</v>
      </c>
      <c r="D19" s="29"/>
      <c r="E19" s="29" t="s">
        <v>118</v>
      </c>
    </row>
    <row r="20" spans="2:18" ht="29">
      <c r="B20" s="152"/>
      <c r="C20" s="29">
        <v>1267.8800000000001</v>
      </c>
      <c r="D20" s="29"/>
      <c r="E20" s="29" t="s">
        <v>119</v>
      </c>
      <c r="J20" s="99"/>
    </row>
    <row r="21" spans="2:18" ht="24">
      <c r="B21" s="152"/>
      <c r="C21" s="30">
        <v>1267.8800000000001</v>
      </c>
      <c r="D21" s="29"/>
      <c r="E21" s="29" t="s">
        <v>120</v>
      </c>
      <c r="J21" s="26"/>
      <c r="K21" s="26"/>
      <c r="L21" s="26"/>
      <c r="M21" s="26"/>
      <c r="N21" s="26"/>
      <c r="O21" s="26"/>
      <c r="P21" s="26"/>
      <c r="Q21" s="26"/>
      <c r="R21" s="26"/>
    </row>
    <row r="22" spans="2:18" ht="24">
      <c r="B22" s="152"/>
      <c r="C22" s="31">
        <v>1267.8800000000001</v>
      </c>
      <c r="D22" s="29"/>
      <c r="E22" s="29" t="s">
        <v>121</v>
      </c>
      <c r="J22" s="26"/>
      <c r="K22" s="26"/>
      <c r="L22" s="26"/>
      <c r="M22" s="26"/>
      <c r="N22" s="26"/>
      <c r="O22" s="26"/>
      <c r="P22" s="26"/>
      <c r="Q22" s="26"/>
      <c r="R22" s="26"/>
    </row>
    <row r="23" spans="2:18" ht="24">
      <c r="B23" s="152"/>
      <c r="C23" s="32">
        <v>46109</v>
      </c>
      <c r="D23" s="29"/>
      <c r="E23" s="29" t="s">
        <v>122</v>
      </c>
      <c r="J23" s="26"/>
      <c r="K23" s="26"/>
      <c r="L23" s="26"/>
      <c r="M23" s="26"/>
      <c r="N23" s="26"/>
      <c r="O23" s="26"/>
      <c r="P23" s="26"/>
      <c r="Q23" s="26"/>
      <c r="R23" s="26"/>
    </row>
    <row r="24" spans="2:18" ht="24">
      <c r="B24" s="152"/>
      <c r="C24" s="33">
        <v>0.48</v>
      </c>
      <c r="D24" s="29"/>
      <c r="E24" s="29" t="s">
        <v>123</v>
      </c>
      <c r="J24" s="162"/>
      <c r="K24" s="247"/>
      <c r="L24" s="162"/>
      <c r="M24" s="26"/>
      <c r="N24" s="26"/>
      <c r="O24" s="26"/>
      <c r="P24" s="26"/>
      <c r="Q24" s="26"/>
      <c r="R24" s="26"/>
    </row>
    <row r="25" spans="2:18" ht="24">
      <c r="B25" s="152"/>
      <c r="C25" s="28" t="s">
        <v>124</v>
      </c>
      <c r="D25" s="29"/>
      <c r="E25" s="29" t="s">
        <v>125</v>
      </c>
    </row>
    <row r="26" spans="2:18" ht="22">
      <c r="B26" s="152"/>
      <c r="J26" s="26"/>
    </row>
    <row r="27" spans="2:18" ht="22">
      <c r="B27" s="152"/>
      <c r="F27" s="417"/>
      <c r="G27" s="417"/>
      <c r="H27" s="417"/>
      <c r="I27" s="23" t="s">
        <v>126</v>
      </c>
      <c r="J27" s="26"/>
    </row>
    <row r="28" spans="2:18" ht="22">
      <c r="B28" s="152"/>
      <c r="F28" s="22"/>
      <c r="G28" s="22"/>
      <c r="H28" s="22"/>
      <c r="J28" s="26"/>
    </row>
    <row r="29" spans="2:18" ht="24">
      <c r="B29" s="152"/>
      <c r="F29" s="22"/>
      <c r="G29" s="24" t="s">
        <v>127</v>
      </c>
      <c r="H29" s="22"/>
      <c r="J29" s="26"/>
    </row>
    <row r="30" spans="2:18" ht="22">
      <c r="B30" s="152"/>
      <c r="F30" s="22"/>
      <c r="G30" s="22"/>
      <c r="H30" s="22"/>
      <c r="J30" s="26"/>
    </row>
    <row r="31" spans="2:18">
      <c r="B31" s="152"/>
      <c r="F31" s="22"/>
      <c r="G31" s="22"/>
      <c r="H31" s="22"/>
    </row>
    <row r="32" spans="2:18" ht="38" customHeight="1"/>
    <row r="33" spans="3:6" ht="24">
      <c r="C33" s="67" t="s">
        <v>128</v>
      </c>
    </row>
    <row r="34" spans="3:6">
      <c r="E34" t="s">
        <v>129</v>
      </c>
    </row>
    <row r="35" spans="3:6">
      <c r="C35" t="s">
        <v>130</v>
      </c>
    </row>
    <row r="36" spans="3:6">
      <c r="C36" t="s">
        <v>88</v>
      </c>
      <c r="E36" s="389" t="s">
        <v>131</v>
      </c>
      <c r="F36" s="389" t="s">
        <v>132</v>
      </c>
    </row>
    <row r="37" spans="3:6">
      <c r="C37" t="s">
        <v>83</v>
      </c>
      <c r="E37" s="389" t="s">
        <v>133</v>
      </c>
      <c r="F37" s="389" t="s">
        <v>134</v>
      </c>
    </row>
    <row r="38" spans="3:6">
      <c r="C38" t="s">
        <v>135</v>
      </c>
    </row>
    <row r="39" spans="3:6">
      <c r="C39" t="s">
        <v>136</v>
      </c>
    </row>
    <row r="40" spans="3:6">
      <c r="C40" t="s">
        <v>137</v>
      </c>
    </row>
    <row r="41" spans="3:6">
      <c r="C41" t="s">
        <v>138</v>
      </c>
    </row>
    <row r="42" spans="3:6">
      <c r="C42" t="s">
        <v>139</v>
      </c>
    </row>
    <row r="43" spans="3:6">
      <c r="C43" t="s">
        <v>140</v>
      </c>
    </row>
    <row r="44" spans="3:6">
      <c r="C44" t="s">
        <v>141</v>
      </c>
    </row>
    <row r="45" spans="3:6">
      <c r="C45" t="s">
        <v>142</v>
      </c>
    </row>
    <row r="46" spans="3:6">
      <c r="C46" t="s">
        <v>143</v>
      </c>
    </row>
    <row r="47" spans="3:6">
      <c r="C47" t="s">
        <v>144</v>
      </c>
    </row>
    <row r="48" spans="3:6">
      <c r="C48" t="s">
        <v>145</v>
      </c>
    </row>
    <row r="49" spans="3:3">
      <c r="C49" t="s">
        <v>146</v>
      </c>
    </row>
    <row r="50" spans="3:3">
      <c r="C50" t="s">
        <v>147</v>
      </c>
    </row>
    <row r="51" spans="3:3">
      <c r="C51" t="s">
        <v>148</v>
      </c>
    </row>
  </sheetData>
  <mergeCells count="1">
    <mergeCell ref="E10:G10"/>
  </mergeCells>
  <phoneticPr fontId="7" type="noConversion"/>
  <hyperlinks>
    <hyperlink ref="A1" location="SYLLABUS!A1" display="🏠" xr:uid="{B8D934D6-C787-4546-9033-528088C6AE38}"/>
  </hyperlinks>
  <pageMargins left="0.7" right="0.7" top="0.75" bottom="0.75" header="0.3" footer="0.3"/>
  <pageSetup orientation="portrait" horizontalDpi="0" verticalDpi="0"/>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4105D-FE50-7C4D-9778-994D416C5C33}">
  <sheetPr>
    <tabColor theme="3" tint="0.89999084444715716"/>
    <pageSetUpPr fitToPage="1"/>
  </sheetPr>
  <dimension ref="A1:U28"/>
  <sheetViews>
    <sheetView showGridLines="0" zoomScale="150" zoomScaleNormal="150" workbookViewId="0">
      <pane ySplit="3" topLeftCell="A4" activePane="bottomLeft" state="frozen"/>
      <selection pane="bottomLeft" activeCell="H22" sqref="H22"/>
    </sheetView>
  </sheetViews>
  <sheetFormatPr baseColWidth="10" defaultColWidth="11" defaultRowHeight="16"/>
  <cols>
    <col min="1" max="1" width="2.83203125" customWidth="1"/>
    <col min="3" max="3" width="13.5" customWidth="1"/>
    <col min="4" max="4" width="21.6640625" bestFit="1" customWidth="1"/>
    <col min="5" max="5" width="10.6640625" style="6" bestFit="1" customWidth="1"/>
    <col min="6" max="6" width="4.33203125" customWidth="1"/>
    <col min="7" max="7" width="2.6640625" customWidth="1"/>
    <col min="8" max="8" width="7.83203125" customWidth="1"/>
    <col min="9" max="9" width="7.6640625" customWidth="1"/>
    <col min="10" max="10" width="7.83203125" customWidth="1"/>
    <col min="11" max="11" width="6.83203125" customWidth="1"/>
    <col min="13" max="13" width="4.6640625" customWidth="1"/>
    <col min="16" max="16" width="11.6640625" bestFit="1" customWidth="1"/>
    <col min="17" max="17" width="3.83203125" customWidth="1"/>
    <col min="21" max="21" width="3.33203125" customWidth="1"/>
  </cols>
  <sheetData>
    <row r="1" spans="1:21" ht="31" customHeight="1">
      <c r="A1" s="3"/>
      <c r="B1" s="142" t="s">
        <v>149</v>
      </c>
      <c r="C1" s="4"/>
      <c r="D1" s="4"/>
      <c r="E1" s="9"/>
      <c r="F1" s="4"/>
      <c r="G1" s="4"/>
      <c r="H1" s="4"/>
      <c r="I1" s="4"/>
      <c r="J1" s="4"/>
      <c r="K1" s="4"/>
      <c r="L1" s="4"/>
      <c r="M1" s="4"/>
      <c r="N1" s="4"/>
      <c r="O1" s="4"/>
      <c r="P1" s="4"/>
      <c r="Q1" s="4"/>
      <c r="R1" s="4"/>
      <c r="S1" s="4"/>
      <c r="T1" s="4"/>
      <c r="U1" s="4"/>
    </row>
    <row r="2" spans="1:21" ht="24">
      <c r="A2" s="3"/>
      <c r="B2" s="248" t="s">
        <v>150</v>
      </c>
      <c r="C2" s="4"/>
      <c r="D2" s="4"/>
      <c r="E2" s="9"/>
      <c r="F2" s="4"/>
      <c r="G2" s="4"/>
      <c r="H2" s="4"/>
      <c r="I2" s="4"/>
      <c r="J2" s="4"/>
      <c r="K2" s="4"/>
      <c r="L2" s="4"/>
      <c r="M2" s="4"/>
      <c r="N2" s="4"/>
      <c r="O2" s="4"/>
      <c r="P2" s="4"/>
      <c r="Q2" s="4"/>
      <c r="R2" s="4"/>
      <c r="S2" s="4"/>
      <c r="T2" s="4"/>
      <c r="U2" s="4"/>
    </row>
    <row r="3" spans="1:21" ht="29">
      <c r="A3" s="3"/>
      <c r="B3" s="435" t="s">
        <v>2</v>
      </c>
      <c r="C3" s="4"/>
      <c r="D3" s="4"/>
      <c r="E3" s="9"/>
      <c r="F3" s="4"/>
      <c r="G3" s="4"/>
      <c r="H3" s="4"/>
      <c r="I3" s="4"/>
      <c r="J3" s="4"/>
      <c r="K3" s="4"/>
      <c r="L3" s="4"/>
      <c r="M3" s="4"/>
      <c r="N3" s="4"/>
      <c r="O3" s="4"/>
      <c r="P3" s="4"/>
      <c r="Q3" s="4"/>
      <c r="R3" s="4"/>
      <c r="S3" s="4"/>
      <c r="T3" s="4"/>
      <c r="U3" s="4"/>
    </row>
    <row r="4" spans="1:21">
      <c r="O4" s="21"/>
      <c r="P4" s="157"/>
    </row>
    <row r="5" spans="1:21" ht="22">
      <c r="B5" s="36" t="s">
        <v>151</v>
      </c>
      <c r="C5" s="36"/>
      <c r="D5" s="36"/>
      <c r="E5" s="61"/>
      <c r="F5" s="37"/>
      <c r="G5" s="37"/>
      <c r="H5" s="37"/>
      <c r="I5" s="37"/>
      <c r="J5" s="37"/>
      <c r="K5" s="37"/>
    </row>
    <row r="6" spans="1:21" ht="25" thickBot="1">
      <c r="B6" s="38" t="s">
        <v>152</v>
      </c>
      <c r="C6" s="38" t="s">
        <v>153</v>
      </c>
      <c r="D6" s="39" t="s">
        <v>154</v>
      </c>
      <c r="E6" s="40" t="s">
        <v>155</v>
      </c>
      <c r="F6" s="41"/>
      <c r="G6" s="158" t="s">
        <v>156</v>
      </c>
      <c r="H6" s="37"/>
      <c r="I6" s="37"/>
      <c r="J6" s="37"/>
      <c r="K6" s="37"/>
      <c r="L6" s="10"/>
      <c r="N6" s="67" t="s">
        <v>157</v>
      </c>
      <c r="O6" s="148"/>
      <c r="P6" s="119"/>
    </row>
    <row r="7" spans="1:21" ht="17" thickTop="1">
      <c r="B7" s="42" t="s">
        <v>158</v>
      </c>
      <c r="C7" s="34" t="s">
        <v>159</v>
      </c>
      <c r="D7" s="43" t="s">
        <v>160</v>
      </c>
      <c r="E7" s="60">
        <v>7</v>
      </c>
      <c r="F7" s="45"/>
      <c r="G7" s="46" t="e" vm="1">
        <v>#VALUE!</v>
      </c>
      <c r="H7" s="47" t="s">
        <v>161</v>
      </c>
      <c r="I7" s="48" t="s">
        <v>102</v>
      </c>
      <c r="J7" s="49" t="s">
        <v>162</v>
      </c>
      <c r="K7" s="37"/>
      <c r="L7" s="148"/>
      <c r="M7" s="148"/>
      <c r="N7" s="148"/>
      <c r="O7" s="148"/>
      <c r="P7" s="148"/>
    </row>
    <row r="8" spans="1:21">
      <c r="B8" s="42" t="s">
        <v>163</v>
      </c>
      <c r="C8" s="42" t="s">
        <v>164</v>
      </c>
      <c r="D8" s="43" t="s">
        <v>165</v>
      </c>
      <c r="E8" s="44">
        <v>27</v>
      </c>
      <c r="F8" s="45"/>
      <c r="G8" s="50">
        <v>1</v>
      </c>
      <c r="H8" s="51">
        <v>3</v>
      </c>
      <c r="I8" s="52">
        <v>4</v>
      </c>
      <c r="J8" s="53">
        <v>1</v>
      </c>
      <c r="K8" s="37"/>
      <c r="L8" s="227"/>
      <c r="N8" s="228"/>
      <c r="O8" s="228"/>
      <c r="P8" s="228"/>
    </row>
    <row r="9" spans="1:21" ht="17" thickBot="1">
      <c r="B9" s="42" t="s">
        <v>166</v>
      </c>
      <c r="C9" s="42" t="s">
        <v>167</v>
      </c>
      <c r="D9" s="43" t="s">
        <v>168</v>
      </c>
      <c r="E9" s="44">
        <v>12</v>
      </c>
      <c r="F9" s="45"/>
      <c r="G9" s="54">
        <v>2</v>
      </c>
      <c r="H9" s="55">
        <v>5</v>
      </c>
      <c r="I9" s="55">
        <v>2</v>
      </c>
      <c r="J9" s="56">
        <v>4</v>
      </c>
      <c r="K9" s="37"/>
      <c r="L9" s="227"/>
      <c r="N9" s="228"/>
      <c r="O9" s="228"/>
      <c r="P9" s="228"/>
    </row>
    <row r="10" spans="1:21" ht="17" thickTop="1">
      <c r="B10" s="42" t="s">
        <v>169</v>
      </c>
      <c r="C10" s="42" t="s">
        <v>170</v>
      </c>
      <c r="D10" s="43" t="s">
        <v>171</v>
      </c>
      <c r="E10" s="44">
        <v>0.75</v>
      </c>
      <c r="F10" s="45"/>
      <c r="G10" s="426" t="s">
        <v>172</v>
      </c>
      <c r="H10" s="156"/>
      <c r="I10" s="37"/>
      <c r="J10" s="37"/>
      <c r="K10" s="37"/>
      <c r="L10" s="227"/>
      <c r="N10" s="228"/>
      <c r="O10" s="228"/>
      <c r="P10" s="228"/>
    </row>
    <row r="11" spans="1:21">
      <c r="B11" s="42" t="s">
        <v>173</v>
      </c>
      <c r="C11" s="42" t="s">
        <v>174</v>
      </c>
      <c r="D11" s="43" t="s">
        <v>175</v>
      </c>
      <c r="E11" s="44">
        <v>7</v>
      </c>
      <c r="F11" s="45"/>
      <c r="G11" s="37"/>
      <c r="H11" s="57" t="s">
        <v>176</v>
      </c>
      <c r="I11" s="37"/>
      <c r="J11" s="37"/>
      <c r="K11" s="37"/>
      <c r="L11" s="227"/>
      <c r="N11" s="228"/>
      <c r="O11" s="228"/>
      <c r="P11" s="228"/>
    </row>
    <row r="12" spans="1:21" ht="17" thickBot="1">
      <c r="B12" s="42" t="s">
        <v>177</v>
      </c>
      <c r="C12" s="42" t="s">
        <v>178</v>
      </c>
      <c r="D12" s="43" t="s">
        <v>179</v>
      </c>
      <c r="E12" s="44">
        <v>-1</v>
      </c>
      <c r="F12" s="45"/>
      <c r="G12" s="37"/>
      <c r="H12" s="58" t="s">
        <v>180</v>
      </c>
      <c r="I12" s="58" t="s">
        <v>972</v>
      </c>
      <c r="J12" s="58" t="s">
        <v>973</v>
      </c>
      <c r="K12" s="37"/>
      <c r="L12" s="227"/>
      <c r="N12" s="228"/>
      <c r="O12" s="228"/>
      <c r="P12" s="228"/>
    </row>
    <row r="13" spans="1:21" ht="18" thickTop="1" thickBot="1">
      <c r="B13" s="42" t="s">
        <v>181</v>
      </c>
      <c r="C13" s="42" t="s">
        <v>182</v>
      </c>
      <c r="D13" s="43" t="s">
        <v>183</v>
      </c>
      <c r="E13" s="44" t="b">
        <v>0</v>
      </c>
      <c r="F13" s="45"/>
      <c r="G13" s="37"/>
      <c r="H13" s="59" t="s">
        <v>184</v>
      </c>
      <c r="I13" s="37"/>
      <c r="J13" s="37"/>
      <c r="K13" s="37"/>
      <c r="L13" s="148"/>
      <c r="N13" s="228"/>
      <c r="O13" s="228"/>
      <c r="P13" s="228"/>
    </row>
    <row r="14" spans="1:21" ht="17" thickTop="1">
      <c r="B14" s="42" t="s">
        <v>185</v>
      </c>
      <c r="C14" s="42" t="s">
        <v>186</v>
      </c>
      <c r="D14" s="43" t="s">
        <v>187</v>
      </c>
      <c r="E14" s="44" t="b">
        <v>0</v>
      </c>
      <c r="F14" s="45"/>
      <c r="I14" s="37"/>
      <c r="J14" s="37"/>
      <c r="K14" s="37"/>
    </row>
    <row r="15" spans="1:21">
      <c r="B15" s="42" t="s">
        <v>188</v>
      </c>
      <c r="C15" s="42" t="s">
        <v>189</v>
      </c>
      <c r="D15" s="43" t="s">
        <v>190</v>
      </c>
      <c r="E15" s="44" t="b">
        <v>1</v>
      </c>
      <c r="F15" s="45"/>
      <c r="G15" s="37"/>
      <c r="I15" s="37"/>
      <c r="J15" s="37"/>
      <c r="K15" s="37"/>
    </row>
    <row r="16" spans="1:21">
      <c r="B16" s="42" t="s">
        <v>191</v>
      </c>
      <c r="C16" s="42" t="s">
        <v>192</v>
      </c>
      <c r="D16" s="43" t="s">
        <v>193</v>
      </c>
      <c r="E16" s="44" t="b">
        <v>1</v>
      </c>
      <c r="F16" s="45"/>
      <c r="G16" s="37"/>
    </row>
    <row r="17" spans="2:13">
      <c r="B17" s="42" t="s">
        <v>194</v>
      </c>
      <c r="C17" s="42" t="s">
        <v>195</v>
      </c>
      <c r="D17" s="43" t="s">
        <v>196</v>
      </c>
      <c r="E17" s="44" t="b">
        <v>0</v>
      </c>
      <c r="F17" s="45"/>
      <c r="G17" s="37"/>
      <c r="H17" s="10"/>
      <c r="I17" s="37"/>
      <c r="J17" s="37"/>
      <c r="K17" s="37"/>
    </row>
    <row r="18" spans="2:13">
      <c r="B18" s="42" t="s">
        <v>197</v>
      </c>
      <c r="C18" s="42" t="s">
        <v>198</v>
      </c>
      <c r="D18" s="43" t="s">
        <v>199</v>
      </c>
      <c r="E18" s="44" t="b">
        <v>1</v>
      </c>
      <c r="F18" s="45"/>
      <c r="G18" s="37"/>
      <c r="H18" s="160"/>
      <c r="I18" s="160"/>
      <c r="J18" s="489"/>
      <c r="K18" s="489"/>
    </row>
    <row r="19" spans="2:13">
      <c r="B19" s="42" t="s">
        <v>200</v>
      </c>
      <c r="C19" s="34" t="s">
        <v>200</v>
      </c>
      <c r="D19" s="43" t="s">
        <v>201</v>
      </c>
      <c r="E19" s="44" t="b">
        <v>0</v>
      </c>
      <c r="F19" s="45"/>
      <c r="G19" s="37"/>
      <c r="J19" s="490"/>
      <c r="K19" s="490"/>
    </row>
    <row r="20" spans="2:13">
      <c r="B20" s="42" t="s">
        <v>202</v>
      </c>
      <c r="C20" s="42" t="s">
        <v>203</v>
      </c>
      <c r="D20" s="43" t="s">
        <v>204</v>
      </c>
      <c r="E20" s="44" t="s">
        <v>205</v>
      </c>
      <c r="F20" s="45"/>
      <c r="G20" s="37"/>
      <c r="J20" s="490"/>
      <c r="K20" s="490"/>
    </row>
    <row r="21" spans="2:13">
      <c r="B21" s="42" t="s">
        <v>206</v>
      </c>
      <c r="C21" s="42" t="s">
        <v>207</v>
      </c>
      <c r="D21" s="43" t="s">
        <v>208</v>
      </c>
      <c r="E21" s="44">
        <v>4</v>
      </c>
      <c r="F21" s="45"/>
      <c r="G21" s="37"/>
      <c r="J21" s="490"/>
      <c r="K21" s="490"/>
    </row>
    <row r="22" spans="2:13">
      <c r="B22" s="42" t="s">
        <v>209</v>
      </c>
      <c r="C22" s="42" t="s">
        <v>210</v>
      </c>
      <c r="D22" s="43" t="s">
        <v>211</v>
      </c>
      <c r="E22" s="44">
        <v>4</v>
      </c>
      <c r="F22" s="45"/>
      <c r="G22" s="37"/>
      <c r="H22" s="43" t="s">
        <v>212</v>
      </c>
      <c r="J22" s="6"/>
      <c r="K22" s="6"/>
    </row>
    <row r="23" spans="2:13">
      <c r="B23" s="42" t="s">
        <v>213</v>
      </c>
      <c r="C23" s="34" t="s">
        <v>214</v>
      </c>
      <c r="D23" s="43" t="s">
        <v>215</v>
      </c>
      <c r="E23" s="44">
        <v>2</v>
      </c>
      <c r="F23" s="37"/>
      <c r="G23" s="37"/>
      <c r="H23" s="325" t="s">
        <v>63</v>
      </c>
      <c r="I23" s="158"/>
      <c r="J23" s="160"/>
      <c r="K23" s="37"/>
    </row>
    <row r="24" spans="2:13" ht="20">
      <c r="M24" s="85"/>
    </row>
    <row r="28" spans="2:13" ht="32" customHeight="1"/>
  </sheetData>
  <mergeCells count="4">
    <mergeCell ref="J18:K18"/>
    <mergeCell ref="J19:K19"/>
    <mergeCell ref="J20:K20"/>
    <mergeCell ref="J21:K21"/>
  </mergeCells>
  <phoneticPr fontId="7" type="noConversion"/>
  <hyperlinks>
    <hyperlink ref="B3" location="SYLLABUS!A1" display="🏠" xr:uid="{93DFC364-4D69-784A-A273-5CA6F7140EB5}"/>
    <hyperlink ref="H23" r:id="rId1" xr:uid="{79144316-7D98-9F48-87BA-11FDE856F0DA}"/>
  </hyperlinks>
  <pageMargins left="0.25" right="0.25" top="0.75" bottom="0.75" header="0.3" footer="0.3"/>
  <pageSetup scale="66" fitToHeight="0" orientation="landscape" horizontalDpi="0" verticalDpi="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5AFF5-BA49-084C-AF0A-47BB63851B70}">
  <sheetPr>
    <tabColor theme="3" tint="0.89999084444715716"/>
    <pageSetUpPr fitToPage="1"/>
  </sheetPr>
  <dimension ref="A1:I18"/>
  <sheetViews>
    <sheetView showGridLines="0" zoomScale="160" zoomScaleNormal="160" workbookViewId="0">
      <pane ySplit="3" topLeftCell="A7" activePane="bottomLeft" state="frozen"/>
      <selection activeCell="B3" sqref="B3"/>
      <selection pane="bottomLeft" activeCell="E21" sqref="E21"/>
    </sheetView>
  </sheetViews>
  <sheetFormatPr baseColWidth="10" defaultColWidth="11" defaultRowHeight="16"/>
  <cols>
    <col min="1" max="1" width="2.83203125" customWidth="1"/>
    <col min="3" max="3" width="39" customWidth="1"/>
    <col min="4" max="4" width="48.6640625" customWidth="1"/>
    <col min="9" max="9" width="15" customWidth="1"/>
  </cols>
  <sheetData>
    <row r="1" spans="1:9" ht="32">
      <c r="A1" s="3"/>
      <c r="B1" s="142" t="s">
        <v>216</v>
      </c>
      <c r="C1" s="4"/>
      <c r="D1" s="4"/>
      <c r="E1" s="4"/>
      <c r="F1" s="4"/>
      <c r="G1" s="4"/>
      <c r="H1" s="4"/>
      <c r="I1" s="4"/>
    </row>
    <row r="2" spans="1:9" ht="24">
      <c r="A2" s="3"/>
      <c r="B2" s="248" t="s">
        <v>217</v>
      </c>
      <c r="C2" s="4"/>
      <c r="D2" s="4"/>
      <c r="E2" s="4"/>
      <c r="F2" s="4"/>
      <c r="G2" s="4"/>
      <c r="H2" s="4"/>
      <c r="I2" s="4"/>
    </row>
    <row r="3" spans="1:9" ht="29">
      <c r="A3" s="3"/>
      <c r="B3" s="435" t="s">
        <v>2</v>
      </c>
      <c r="C3" s="4"/>
      <c r="D3" s="4"/>
      <c r="E3" s="4"/>
      <c r="F3" s="4"/>
      <c r="G3" s="4"/>
      <c r="H3" s="4"/>
      <c r="I3" s="4"/>
    </row>
    <row r="5" spans="1:9">
      <c r="B5" t="s">
        <v>218</v>
      </c>
    </row>
    <row r="7" spans="1:9" ht="29">
      <c r="B7" s="12" t="s">
        <v>219</v>
      </c>
      <c r="C7" s="319" t="s">
        <v>220</v>
      </c>
      <c r="D7" s="319" t="s">
        <v>221</v>
      </c>
      <c r="F7" s="99" t="s">
        <v>222</v>
      </c>
    </row>
    <row r="8" spans="1:9" ht="34">
      <c r="B8" s="316" t="e">
        <v>#DIV/0!</v>
      </c>
      <c r="C8" s="315" t="s">
        <v>223</v>
      </c>
      <c r="D8" s="315" t="s">
        <v>224</v>
      </c>
      <c r="G8" s="99"/>
    </row>
    <row r="9" spans="1:9" ht="34">
      <c r="B9" s="316" t="e">
        <v>#VALUE!</v>
      </c>
      <c r="C9" s="315" t="s">
        <v>225</v>
      </c>
      <c r="D9" s="315" t="s">
        <v>226</v>
      </c>
    </row>
    <row r="10" spans="1:9" ht="34">
      <c r="B10" s="316" t="e">
        <v>#REF!</v>
      </c>
      <c r="C10" s="315" t="s">
        <v>227</v>
      </c>
      <c r="D10" s="315" t="s">
        <v>228</v>
      </c>
    </row>
    <row r="11" spans="1:9" ht="34">
      <c r="B11" s="316" t="e">
        <v>#NAME?</v>
      </c>
      <c r="C11" s="315" t="s">
        <v>229</v>
      </c>
      <c r="D11" s="315" t="s">
        <v>230</v>
      </c>
    </row>
    <row r="12" spans="1:9" ht="34">
      <c r="B12" s="316" t="e">
        <v>#NUM!</v>
      </c>
      <c r="C12" s="315" t="s">
        <v>231</v>
      </c>
      <c r="D12" s="315" t="s">
        <v>232</v>
      </c>
    </row>
    <row r="13" spans="1:9" ht="34">
      <c r="B13" s="316" t="e">
        <v>#N/A</v>
      </c>
      <c r="C13" s="315" t="s">
        <v>233</v>
      </c>
      <c r="D13" s="315" t="s">
        <v>234</v>
      </c>
    </row>
    <row r="14" spans="1:9" ht="34">
      <c r="B14" s="316" t="e">
        <v>#NULL!</v>
      </c>
      <c r="C14" s="315" t="s">
        <v>235</v>
      </c>
      <c r="D14" s="315" t="s">
        <v>236</v>
      </c>
    </row>
    <row r="15" spans="1:9" ht="34">
      <c r="B15" s="316" t="e" vm="2">
        <v>#VALUE!</v>
      </c>
      <c r="C15" s="315" t="s">
        <v>237</v>
      </c>
      <c r="D15" s="315" t="s">
        <v>238</v>
      </c>
    </row>
    <row r="16" spans="1:9" ht="34">
      <c r="B16" s="316" t="e" vm="3">
        <v>#VALUE!</v>
      </c>
      <c r="C16" s="315" t="s">
        <v>239</v>
      </c>
      <c r="D16" s="315" t="s">
        <v>240</v>
      </c>
    </row>
    <row r="17" spans="2:4" ht="34">
      <c r="B17" s="316" t="s">
        <v>241</v>
      </c>
      <c r="C17" s="315" t="s">
        <v>242</v>
      </c>
      <c r="D17" s="315" t="s">
        <v>243</v>
      </c>
    </row>
    <row r="18" spans="2:4" ht="68">
      <c r="B18" s="317" t="s">
        <v>244</v>
      </c>
      <c r="C18" s="318" t="s">
        <v>245</v>
      </c>
      <c r="D18" s="318" t="s">
        <v>246</v>
      </c>
    </row>
  </sheetData>
  <hyperlinks>
    <hyperlink ref="B3" location="SYLLABUS!A1" display="🏠" xr:uid="{47CF543E-1326-C043-B8C5-F93F623DF079}"/>
  </hyperlinks>
  <pageMargins left="0.25" right="0.25" top="0.75" bottom="0.75" header="0.3" footer="0.3"/>
  <pageSetup scale="79" fitToHeight="0"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8231-1CE6-A84A-B845-DA5C2583161E}">
  <sheetPr>
    <tabColor rgb="FFFFFF00"/>
  </sheetPr>
  <dimension ref="A1:O32"/>
  <sheetViews>
    <sheetView topLeftCell="A2" zoomScale="150" zoomScaleNormal="150" workbookViewId="0">
      <selection activeCell="G24" sqref="G24"/>
    </sheetView>
  </sheetViews>
  <sheetFormatPr baseColWidth="10" defaultColWidth="10.6640625" defaultRowHeight="16"/>
  <cols>
    <col min="1" max="1" width="2.83203125" customWidth="1"/>
    <col min="2" max="2" width="18.33203125" customWidth="1"/>
    <col min="3" max="3" width="19.6640625" customWidth="1"/>
    <col min="7" max="7" width="22" bestFit="1" customWidth="1"/>
    <col min="8" max="9" width="16.6640625" customWidth="1"/>
    <col min="10" max="10" width="25.33203125" customWidth="1"/>
    <col min="11" max="11" width="20.83203125" customWidth="1"/>
    <col min="12" max="12" width="6.83203125" customWidth="1"/>
  </cols>
  <sheetData>
    <row r="1" spans="1:15" ht="27" customHeight="1">
      <c r="A1" s="3"/>
      <c r="B1" s="142" t="s">
        <v>18</v>
      </c>
      <c r="C1" s="4"/>
      <c r="D1" s="4"/>
      <c r="E1" s="4"/>
      <c r="F1" s="4"/>
      <c r="G1" s="4"/>
      <c r="H1" s="4"/>
      <c r="I1" s="4"/>
      <c r="J1" s="4"/>
      <c r="K1" s="4"/>
      <c r="L1" s="4"/>
      <c r="M1" s="4"/>
      <c r="N1" s="4"/>
      <c r="O1" s="4"/>
    </row>
    <row r="2" spans="1:15" ht="24">
      <c r="A2" s="3"/>
      <c r="B2" s="248" t="s">
        <v>247</v>
      </c>
      <c r="C2" s="4"/>
      <c r="D2" s="4"/>
      <c r="E2" s="4"/>
      <c r="F2" s="4"/>
      <c r="G2" s="4"/>
      <c r="H2" s="4"/>
      <c r="I2" s="4"/>
      <c r="J2" s="4"/>
      <c r="K2" s="4"/>
      <c r="L2" s="4"/>
      <c r="M2" s="4"/>
      <c r="N2" s="4"/>
      <c r="O2" s="4"/>
    </row>
    <row r="3" spans="1:15" ht="29">
      <c r="A3" s="3"/>
      <c r="B3" s="437" t="s">
        <v>2</v>
      </c>
      <c r="C3" s="4"/>
      <c r="D3" s="4"/>
      <c r="E3" s="4"/>
      <c r="F3" s="4"/>
      <c r="G3" s="4"/>
      <c r="H3" s="4"/>
      <c r="I3" s="4"/>
      <c r="J3" s="4"/>
      <c r="K3" s="4"/>
      <c r="L3" s="4"/>
      <c r="M3" s="4"/>
      <c r="N3" s="4"/>
      <c r="O3" s="4"/>
    </row>
    <row r="4" spans="1:15" ht="29">
      <c r="B4" s="421"/>
    </row>
    <row r="5" spans="1:15" ht="24">
      <c r="B5" s="29" t="s">
        <v>248</v>
      </c>
    </row>
    <row r="6" spans="1:15" ht="24">
      <c r="B6" s="29" t="s">
        <v>249</v>
      </c>
    </row>
    <row r="7" spans="1:15" ht="24">
      <c r="B7" s="67" t="s">
        <v>250</v>
      </c>
      <c r="C7" s="115"/>
      <c r="D7" s="115"/>
      <c r="E7" s="352"/>
      <c r="G7" s="67" t="s">
        <v>251</v>
      </c>
      <c r="H7" t="s">
        <v>252</v>
      </c>
      <c r="K7" s="416"/>
    </row>
    <row r="8" spans="1:15" ht="22">
      <c r="B8" s="422" t="s">
        <v>253</v>
      </c>
      <c r="C8" s="423" t="s">
        <v>254</v>
      </c>
      <c r="D8" s="115"/>
      <c r="E8" s="352"/>
      <c r="G8" s="319" t="s">
        <v>255</v>
      </c>
      <c r="H8" s="12" t="s">
        <v>256</v>
      </c>
      <c r="I8" s="12" t="s">
        <v>257</v>
      </c>
      <c r="J8" s="319" t="s">
        <v>258</v>
      </c>
      <c r="K8" s="319" t="s">
        <v>259</v>
      </c>
      <c r="L8" s="319" t="s">
        <v>260</v>
      </c>
      <c r="M8" s="319" t="s">
        <v>261</v>
      </c>
      <c r="N8" s="319" t="s">
        <v>262</v>
      </c>
      <c r="O8" s="319" t="s">
        <v>263</v>
      </c>
    </row>
    <row r="9" spans="1:15" ht="22">
      <c r="B9" s="424" t="s">
        <v>450</v>
      </c>
      <c r="C9" s="425">
        <v>1</v>
      </c>
      <c r="D9" s="115"/>
      <c r="E9" s="352"/>
      <c r="G9" t="s">
        <v>264</v>
      </c>
      <c r="H9" s="6">
        <v>156</v>
      </c>
      <c r="I9" s="6" t="s">
        <v>265</v>
      </c>
      <c r="J9" s="429" t="s">
        <v>266</v>
      </c>
      <c r="K9" s="429" t="s">
        <v>267</v>
      </c>
      <c r="L9" s="430" t="s">
        <v>268</v>
      </c>
      <c r="M9" s="10">
        <v>202</v>
      </c>
      <c r="N9" s="10">
        <v>555</v>
      </c>
      <c r="O9" s="431">
        <v>9147</v>
      </c>
    </row>
    <row r="10" spans="1:15" ht="22">
      <c r="B10" s="424" t="s">
        <v>451</v>
      </c>
      <c r="C10" s="425">
        <v>2</v>
      </c>
      <c r="D10" s="115"/>
      <c r="E10" s="352"/>
      <c r="G10" t="s">
        <v>269</v>
      </c>
      <c r="H10" s="6">
        <v>189</v>
      </c>
      <c r="I10" s="6" t="s">
        <v>270</v>
      </c>
      <c r="J10" s="429" t="s">
        <v>982</v>
      </c>
      <c r="K10" s="233"/>
      <c r="L10" s="427"/>
      <c r="O10" s="428"/>
    </row>
    <row r="11" spans="1:15" ht="22">
      <c r="B11" s="424" t="s">
        <v>452</v>
      </c>
      <c r="C11" s="425">
        <v>3</v>
      </c>
      <c r="D11" s="115"/>
      <c r="E11" s="352"/>
      <c r="G11" t="s">
        <v>271</v>
      </c>
      <c r="H11" s="6">
        <v>204</v>
      </c>
      <c r="I11" s="6" t="s">
        <v>272</v>
      </c>
      <c r="J11" s="429" t="s">
        <v>983</v>
      </c>
      <c r="K11" s="233"/>
      <c r="L11" s="427"/>
      <c r="O11" s="428"/>
    </row>
    <row r="12" spans="1:15" ht="22">
      <c r="B12" s="424" t="s">
        <v>974</v>
      </c>
      <c r="C12" s="425">
        <v>4</v>
      </c>
      <c r="D12" s="115"/>
      <c r="E12" s="352"/>
      <c r="G12" t="s">
        <v>273</v>
      </c>
      <c r="H12" s="6">
        <v>273</v>
      </c>
      <c r="I12" s="6" t="s">
        <v>274</v>
      </c>
      <c r="J12" s="429" t="s">
        <v>984</v>
      </c>
      <c r="K12" s="233"/>
      <c r="L12" s="427"/>
      <c r="O12" s="428"/>
    </row>
    <row r="13" spans="1:15" ht="22">
      <c r="B13" s="424" t="s">
        <v>489</v>
      </c>
      <c r="C13" s="425">
        <v>5</v>
      </c>
      <c r="G13" t="s">
        <v>275</v>
      </c>
      <c r="H13" s="6">
        <v>175</v>
      </c>
      <c r="I13" s="6" t="s">
        <v>276</v>
      </c>
      <c r="J13" s="429" t="s">
        <v>985</v>
      </c>
      <c r="K13" s="233"/>
      <c r="L13" s="427"/>
      <c r="O13" s="428"/>
    </row>
    <row r="14" spans="1:15" ht="22">
      <c r="B14" s="424" t="s">
        <v>975</v>
      </c>
      <c r="C14" s="425">
        <v>6</v>
      </c>
      <c r="G14" t="s">
        <v>277</v>
      </c>
      <c r="H14" s="6">
        <v>343</v>
      </c>
      <c r="I14" s="6" t="s">
        <v>278</v>
      </c>
      <c r="J14" s="429" t="s">
        <v>986</v>
      </c>
      <c r="K14" s="233"/>
      <c r="L14" s="427"/>
      <c r="O14" s="428"/>
    </row>
    <row r="15" spans="1:15" ht="22">
      <c r="B15" s="424" t="s">
        <v>976</v>
      </c>
      <c r="C15" s="425">
        <v>7</v>
      </c>
      <c r="G15" t="s">
        <v>279</v>
      </c>
      <c r="H15" s="6">
        <v>241</v>
      </c>
      <c r="I15" s="6" t="s">
        <v>280</v>
      </c>
      <c r="J15" s="429" t="s">
        <v>987</v>
      </c>
      <c r="K15" s="233"/>
      <c r="L15" s="427"/>
      <c r="O15" s="428"/>
    </row>
    <row r="16" spans="1:15" ht="22">
      <c r="B16" s="424" t="s">
        <v>977</v>
      </c>
      <c r="C16" s="425">
        <v>8</v>
      </c>
      <c r="G16" t="s">
        <v>281</v>
      </c>
      <c r="H16" s="6">
        <v>242</v>
      </c>
      <c r="I16" s="6" t="s">
        <v>282</v>
      </c>
      <c r="J16" s="429" t="s">
        <v>988</v>
      </c>
      <c r="K16" s="233"/>
      <c r="L16" s="427"/>
      <c r="O16" s="428"/>
    </row>
    <row r="17" spans="2:15" ht="22">
      <c r="B17" s="424" t="s">
        <v>978</v>
      </c>
      <c r="C17" s="425">
        <v>9</v>
      </c>
      <c r="G17" t="s">
        <v>283</v>
      </c>
      <c r="H17" s="6">
        <v>243</v>
      </c>
      <c r="I17" s="6" t="s">
        <v>284</v>
      </c>
      <c r="J17" s="429" t="s">
        <v>988</v>
      </c>
      <c r="K17" s="233"/>
      <c r="L17" s="427"/>
      <c r="O17" s="428"/>
    </row>
    <row r="18" spans="2:15" ht="22">
      <c r="B18" s="424" t="s">
        <v>979</v>
      </c>
      <c r="C18" s="425">
        <v>10</v>
      </c>
      <c r="G18" t="s">
        <v>285</v>
      </c>
      <c r="H18" s="6">
        <v>311</v>
      </c>
      <c r="I18" s="6" t="s">
        <v>286</v>
      </c>
      <c r="J18" s="429" t="s">
        <v>989</v>
      </c>
      <c r="K18" s="233"/>
      <c r="L18" s="427"/>
      <c r="O18" s="428"/>
    </row>
    <row r="19" spans="2:15" ht="22">
      <c r="B19" s="424" t="s">
        <v>980</v>
      </c>
      <c r="C19" s="425">
        <v>11</v>
      </c>
      <c r="G19" t="s">
        <v>287</v>
      </c>
      <c r="H19" s="6">
        <v>313</v>
      </c>
      <c r="I19" s="6" t="s">
        <v>288</v>
      </c>
      <c r="J19" s="429" t="s">
        <v>990</v>
      </c>
      <c r="K19" s="233"/>
      <c r="L19" s="427"/>
      <c r="O19" s="428"/>
    </row>
    <row r="20" spans="2:15" ht="22">
      <c r="B20" s="424" t="s">
        <v>981</v>
      </c>
      <c r="C20" s="425">
        <v>12</v>
      </c>
    </row>
    <row r="22" spans="2:15" ht="24">
      <c r="B22" s="67" t="s">
        <v>289</v>
      </c>
      <c r="G22" s="67" t="s">
        <v>290</v>
      </c>
    </row>
    <row r="23" spans="2:15">
      <c r="B23" t="s">
        <v>97</v>
      </c>
      <c r="C23" t="s">
        <v>291</v>
      </c>
      <c r="D23" t="s">
        <v>98</v>
      </c>
      <c r="G23" s="319" t="s">
        <v>292</v>
      </c>
    </row>
    <row r="24" spans="2:15">
      <c r="B24" t="s">
        <v>97</v>
      </c>
      <c r="C24" t="s">
        <v>291</v>
      </c>
      <c r="D24" t="s">
        <v>98</v>
      </c>
    </row>
    <row r="25" spans="2:15">
      <c r="B25" t="s">
        <v>97</v>
      </c>
      <c r="C25" t="s">
        <v>291</v>
      </c>
      <c r="D25" t="s">
        <v>98</v>
      </c>
    </row>
    <row r="26" spans="2:15">
      <c r="B26" t="s">
        <v>97</v>
      </c>
      <c r="C26" t="s">
        <v>291</v>
      </c>
      <c r="D26" t="s">
        <v>98</v>
      </c>
    </row>
    <row r="27" spans="2:15">
      <c r="B27" t="s">
        <v>97</v>
      </c>
      <c r="C27" t="s">
        <v>291</v>
      </c>
      <c r="D27" t="s">
        <v>98</v>
      </c>
    </row>
    <row r="28" spans="2:15">
      <c r="B28" t="s">
        <v>97</v>
      </c>
      <c r="C28" t="s">
        <v>291</v>
      </c>
      <c r="D28" t="s">
        <v>98</v>
      </c>
    </row>
    <row r="29" spans="2:15">
      <c r="B29" t="s">
        <v>97</v>
      </c>
      <c r="C29" t="s">
        <v>291</v>
      </c>
      <c r="D29" t="s">
        <v>98</v>
      </c>
    </row>
    <row r="30" spans="2:15">
      <c r="B30" t="s">
        <v>97</v>
      </c>
      <c r="C30" t="s">
        <v>291</v>
      </c>
      <c r="D30" t="s">
        <v>98</v>
      </c>
    </row>
    <row r="31" spans="2:15">
      <c r="B31" t="s">
        <v>97</v>
      </c>
      <c r="C31" t="s">
        <v>291</v>
      </c>
      <c r="D31" t="s">
        <v>98</v>
      </c>
    </row>
    <row r="32" spans="2:15">
      <c r="B32" t="s">
        <v>97</v>
      </c>
      <c r="C32" t="s">
        <v>291</v>
      </c>
      <c r="D32" t="s">
        <v>98</v>
      </c>
    </row>
  </sheetData>
  <phoneticPr fontId="7" type="noConversion"/>
  <hyperlinks>
    <hyperlink ref="B3" location="SYLLABUS!A1" display="🏠" xr:uid="{BA5A350B-9815-9B49-8DCF-6F0CC2F3609F}"/>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81CF6-D60D-F648-A54B-0224143E0A2B}">
  <sheetPr>
    <tabColor theme="3" tint="0.749992370372631"/>
    <pageSetUpPr fitToPage="1"/>
  </sheetPr>
  <dimension ref="A1:M39"/>
  <sheetViews>
    <sheetView showGridLines="0" zoomScale="170" zoomScaleNormal="170" workbookViewId="0">
      <pane ySplit="3" topLeftCell="A23" activePane="bottomLeft" state="frozen"/>
      <selection activeCell="H23" sqref="H23"/>
      <selection pane="bottomLeft" activeCell="F29" sqref="F29"/>
    </sheetView>
  </sheetViews>
  <sheetFormatPr baseColWidth="10" defaultColWidth="11" defaultRowHeight="16"/>
  <cols>
    <col min="1" max="1" width="2.83203125" customWidth="1"/>
    <col min="3" max="3" width="12.5" customWidth="1"/>
    <col min="4" max="5" width="13.33203125" customWidth="1"/>
    <col min="6" max="6" width="13.5" customWidth="1"/>
    <col min="7" max="8" width="20.5" bestFit="1" customWidth="1"/>
    <col min="9" max="9" width="22" customWidth="1"/>
    <col min="10" max="10" width="4.33203125" customWidth="1"/>
    <col min="11" max="11" width="13.5" bestFit="1" customWidth="1"/>
    <col min="12" max="12" width="14.1640625" bestFit="1" customWidth="1"/>
    <col min="13" max="13" width="14" customWidth="1"/>
  </cols>
  <sheetData>
    <row r="1" spans="1:13" ht="32">
      <c r="A1" s="3"/>
      <c r="B1" s="142" t="s">
        <v>293</v>
      </c>
      <c r="C1" s="4"/>
      <c r="D1" s="4"/>
      <c r="E1" s="9"/>
      <c r="F1" s="4"/>
      <c r="G1" s="4"/>
      <c r="H1" s="4"/>
      <c r="I1" s="4"/>
      <c r="J1" s="4"/>
      <c r="K1" s="4"/>
      <c r="L1" s="4"/>
      <c r="M1" s="4"/>
    </row>
    <row r="2" spans="1:13" ht="24">
      <c r="A2" s="3"/>
      <c r="B2" s="248" t="s">
        <v>294</v>
      </c>
      <c r="C2" s="4"/>
      <c r="D2" s="4"/>
      <c r="E2" s="9"/>
      <c r="F2" s="4"/>
      <c r="G2" s="4"/>
      <c r="H2" s="4"/>
      <c r="I2" s="4"/>
      <c r="J2" s="4"/>
      <c r="K2" s="4"/>
      <c r="L2" s="4"/>
      <c r="M2" s="4"/>
    </row>
    <row r="3" spans="1:13" ht="29">
      <c r="A3" s="3"/>
      <c r="B3" s="435" t="s">
        <v>2</v>
      </c>
      <c r="C3" s="4"/>
      <c r="D3" s="4"/>
      <c r="E3" s="9"/>
      <c r="F3" s="4"/>
      <c r="G3" s="4"/>
      <c r="H3" s="4"/>
      <c r="I3" s="4"/>
      <c r="J3" s="4"/>
      <c r="K3" s="4"/>
      <c r="L3" s="4"/>
      <c r="M3" s="4"/>
    </row>
    <row r="4" spans="1:13" ht="22">
      <c r="B4" s="89"/>
      <c r="C4" s="89"/>
      <c r="D4" s="89"/>
      <c r="E4" s="89"/>
    </row>
    <row r="5" spans="1:13" ht="22">
      <c r="B5" s="36" t="s">
        <v>295</v>
      </c>
      <c r="E5" s="6"/>
    </row>
    <row r="6" spans="1:13">
      <c r="B6" s="390" t="s">
        <v>176</v>
      </c>
      <c r="C6" t="s">
        <v>296</v>
      </c>
      <c r="E6" s="6"/>
    </row>
    <row r="7" spans="1:13">
      <c r="B7" s="390" t="s">
        <v>297</v>
      </c>
      <c r="C7" t="s">
        <v>298</v>
      </c>
      <c r="E7" s="6"/>
    </row>
    <row r="8" spans="1:13">
      <c r="B8" s="390" t="s">
        <v>299</v>
      </c>
      <c r="C8" s="491" t="s">
        <v>300</v>
      </c>
      <c r="D8" s="491"/>
      <c r="E8" s="491"/>
      <c r="F8" s="491"/>
      <c r="G8" s="491"/>
      <c r="H8" s="491"/>
      <c r="I8" s="491"/>
      <c r="J8" s="491"/>
      <c r="K8" s="491"/>
    </row>
    <row r="9" spans="1:13">
      <c r="B9" s="390"/>
      <c r="E9" s="6"/>
    </row>
    <row r="10" spans="1:13" ht="22">
      <c r="A10" s="88"/>
      <c r="B10" s="36" t="s">
        <v>301</v>
      </c>
      <c r="E10" s="6"/>
    </row>
    <row r="11" spans="1:13">
      <c r="B11" s="493" t="s">
        <v>302</v>
      </c>
      <c r="C11" s="491" t="s">
        <v>303</v>
      </c>
      <c r="D11" s="491"/>
      <c r="E11" s="491"/>
      <c r="F11" s="491"/>
      <c r="G11" s="491"/>
      <c r="H11" s="491"/>
      <c r="I11" s="491"/>
      <c r="J11" s="491"/>
      <c r="K11" s="491"/>
      <c r="L11" s="491"/>
    </row>
    <row r="12" spans="1:13">
      <c r="B12" s="493"/>
      <c r="C12" s="491"/>
      <c r="D12" s="491"/>
      <c r="E12" s="491"/>
      <c r="F12" s="491"/>
      <c r="G12" s="491"/>
      <c r="H12" s="491"/>
      <c r="I12" s="491"/>
      <c r="J12" s="491"/>
      <c r="K12" s="491"/>
      <c r="L12" s="491"/>
    </row>
    <row r="13" spans="1:13" ht="19">
      <c r="B13" s="390" t="s">
        <v>304</v>
      </c>
      <c r="C13" t="s">
        <v>305</v>
      </c>
      <c r="E13" s="6"/>
      <c r="M13" s="405"/>
    </row>
    <row r="14" spans="1:13">
      <c r="B14" s="390" t="s">
        <v>306</v>
      </c>
      <c r="C14" t="s">
        <v>307</v>
      </c>
      <c r="E14" s="6"/>
    </row>
    <row r="15" spans="1:13">
      <c r="B15" s="390" t="s">
        <v>308</v>
      </c>
      <c r="C15" t="s">
        <v>309</v>
      </c>
      <c r="E15" s="6"/>
    </row>
    <row r="16" spans="1:13">
      <c r="B16" s="390" t="s">
        <v>310</v>
      </c>
      <c r="C16" t="s">
        <v>311</v>
      </c>
      <c r="E16" s="6"/>
    </row>
    <row r="17" spans="2:13">
      <c r="B17" s="86" t="s">
        <v>312</v>
      </c>
      <c r="C17" t="s">
        <v>313</v>
      </c>
      <c r="E17" s="6"/>
    </row>
    <row r="18" spans="2:13">
      <c r="B18" s="87" t="s">
        <v>314</v>
      </c>
      <c r="C18" t="s">
        <v>315</v>
      </c>
      <c r="E18" s="6"/>
    </row>
    <row r="19" spans="2:13">
      <c r="E19" s="6"/>
    </row>
    <row r="20" spans="2:13" ht="22">
      <c r="B20" s="89"/>
      <c r="C20" s="89"/>
      <c r="D20" s="89"/>
      <c r="E20" s="89"/>
    </row>
    <row r="21" spans="2:13" ht="29">
      <c r="B21" s="89"/>
      <c r="C21" s="89"/>
      <c r="D21" s="89"/>
      <c r="E21" s="89"/>
      <c r="G21" s="400" t="s">
        <v>316</v>
      </c>
      <c r="H21" s="94">
        <v>10</v>
      </c>
    </row>
    <row r="22" spans="2:13" ht="29">
      <c r="B22" s="89"/>
      <c r="C22" s="92" t="s">
        <v>317</v>
      </c>
      <c r="D22" s="90" t="s">
        <v>318</v>
      </c>
      <c r="E22" s="90" t="s">
        <v>319</v>
      </c>
      <c r="F22" s="90" t="s">
        <v>93</v>
      </c>
      <c r="G22" s="399" t="s">
        <v>320</v>
      </c>
      <c r="H22" s="399" t="s">
        <v>321</v>
      </c>
      <c r="I22" s="399" t="s">
        <v>322</v>
      </c>
      <c r="J22" s="96"/>
    </row>
    <row r="23" spans="2:13" ht="29">
      <c r="B23" s="93" t="s">
        <v>138</v>
      </c>
      <c r="C23" s="340">
        <v>3</v>
      </c>
      <c r="D23" s="340">
        <v>2</v>
      </c>
      <c r="E23" s="340">
        <v>1</v>
      </c>
      <c r="F23" s="97">
        <f>SUM(C23:E23)</f>
        <v>6</v>
      </c>
      <c r="G23" s="97">
        <f>C23*$H$21</f>
        <v>30</v>
      </c>
      <c r="H23" s="97">
        <f t="shared" ref="H23:I23" si="0">D23*$H$21</f>
        <v>20</v>
      </c>
      <c r="I23" s="97">
        <f t="shared" si="0"/>
        <v>10</v>
      </c>
      <c r="J23" s="96"/>
    </row>
    <row r="24" spans="2:13" ht="29">
      <c r="B24" s="91" t="s">
        <v>139</v>
      </c>
      <c r="C24" s="340">
        <v>6</v>
      </c>
      <c r="D24" s="340">
        <v>5</v>
      </c>
      <c r="E24" s="340">
        <v>4</v>
      </c>
      <c r="F24" s="97"/>
      <c r="G24" s="97">
        <f t="shared" ref="G24:G25" si="1">C24*$H$21</f>
        <v>60</v>
      </c>
      <c r="H24" s="98"/>
      <c r="I24" s="98"/>
      <c r="J24" s="96"/>
      <c r="K24" s="90" t="s">
        <v>323</v>
      </c>
      <c r="L24" s="105" t="s">
        <v>324</v>
      </c>
    </row>
    <row r="25" spans="2:13" ht="29">
      <c r="B25" s="91" t="s">
        <v>140</v>
      </c>
      <c r="C25" s="340">
        <v>9</v>
      </c>
      <c r="D25" s="340">
        <v>8</v>
      </c>
      <c r="E25" s="340">
        <v>7</v>
      </c>
      <c r="F25" s="97"/>
      <c r="G25" s="97">
        <f t="shared" si="1"/>
        <v>90</v>
      </c>
      <c r="H25" s="98"/>
      <c r="I25" s="98"/>
      <c r="J25" s="96"/>
      <c r="K25" s="106">
        <f>SUM(C:C)</f>
        <v>36</v>
      </c>
      <c r="L25" s="107">
        <f>SUM(9:9)</f>
        <v>0</v>
      </c>
    </row>
    <row r="26" spans="2:13" ht="29">
      <c r="B26" s="90" t="s">
        <v>93</v>
      </c>
      <c r="C26" s="97"/>
      <c r="D26" s="97">
        <f>SUM(D23:D25)</f>
        <v>15</v>
      </c>
      <c r="E26" s="97">
        <f>SUM(E23:E25)</f>
        <v>12</v>
      </c>
      <c r="F26" s="95"/>
      <c r="G26" s="96"/>
      <c r="H26" s="96"/>
      <c r="I26" s="96"/>
      <c r="J26" s="96"/>
      <c r="K26" s="404" t="s">
        <v>325</v>
      </c>
      <c r="L26" s="404" t="s">
        <v>326</v>
      </c>
    </row>
    <row r="27" spans="2:13" ht="29">
      <c r="B27" s="95"/>
      <c r="C27" s="96"/>
      <c r="D27" s="96"/>
      <c r="E27" s="96"/>
      <c r="F27" s="96"/>
      <c r="G27" s="96"/>
      <c r="H27" s="96"/>
      <c r="I27" s="96"/>
      <c r="J27" s="96"/>
      <c r="K27" s="162" t="s">
        <v>327</v>
      </c>
      <c r="L27" s="26"/>
    </row>
    <row r="28" spans="2:13" ht="51" customHeight="1" thickBot="1">
      <c r="B28" s="96"/>
      <c r="C28" s="111" t="s">
        <v>328</v>
      </c>
      <c r="D28" s="433" t="s">
        <v>329</v>
      </c>
      <c r="E28" s="96"/>
      <c r="G28" s="96"/>
      <c r="H28" s="96"/>
      <c r="I28" s="96"/>
      <c r="J28" s="96"/>
      <c r="K28" s="492" t="s">
        <v>330</v>
      </c>
      <c r="L28" s="492"/>
      <c r="M28" s="492"/>
    </row>
    <row r="29" spans="2:13" ht="30" thickTop="1">
      <c r="B29" s="96"/>
      <c r="C29" s="339" cm="1">
        <f t="array" ref="C29:E31">C23:E25</f>
        <v>3</v>
      </c>
      <c r="D29" s="100">
        <v>2</v>
      </c>
      <c r="E29" s="101">
        <v>1</v>
      </c>
      <c r="J29" s="96"/>
    </row>
    <row r="30" spans="2:13" ht="29">
      <c r="B30" s="96"/>
      <c r="C30" s="102">
        <v>6</v>
      </c>
      <c r="D30" s="103">
        <v>5</v>
      </c>
      <c r="E30" s="104">
        <v>4</v>
      </c>
      <c r="G30">
        <v>6</v>
      </c>
      <c r="J30" s="95"/>
    </row>
    <row r="31" spans="2:13" ht="30" thickBot="1">
      <c r="B31" s="96"/>
      <c r="C31" s="102">
        <v>9</v>
      </c>
      <c r="D31" s="103">
        <v>8</v>
      </c>
      <c r="E31" s="104">
        <v>7</v>
      </c>
      <c r="J31" s="95"/>
    </row>
    <row r="32" spans="2:13" ht="30" thickBot="1">
      <c r="B32" s="96"/>
      <c r="C32" s="401" t="s">
        <v>331</v>
      </c>
      <c r="D32" s="402"/>
      <c r="E32" s="403"/>
      <c r="H32" s="432"/>
      <c r="J32" s="95"/>
    </row>
    <row r="33" spans="2:10" ht="29">
      <c r="B33" s="96"/>
      <c r="C33" s="96"/>
      <c r="H33" s="432"/>
      <c r="J33" s="96"/>
    </row>
    <row r="34" spans="2:10" ht="29">
      <c r="B34" s="96"/>
      <c r="C34" s="95"/>
      <c r="D34" s="95"/>
      <c r="E34" s="95"/>
      <c r="H34" s="432"/>
      <c r="J34" s="96"/>
    </row>
    <row r="35" spans="2:10" ht="29">
      <c r="B35" s="96"/>
      <c r="C35" s="95"/>
      <c r="D35" s="95"/>
      <c r="E35" s="95"/>
      <c r="F35" s="96"/>
      <c r="G35" s="96"/>
      <c r="H35" s="96"/>
      <c r="I35" s="96"/>
      <c r="J35" s="96"/>
    </row>
    <row r="36" spans="2:10" ht="29">
      <c r="B36" s="96"/>
      <c r="C36" s="95"/>
      <c r="D36" s="95"/>
      <c r="E36" s="95"/>
      <c r="F36" s="96"/>
      <c r="G36" s="96"/>
      <c r="H36" s="96"/>
      <c r="I36" s="96"/>
      <c r="J36" s="96"/>
    </row>
    <row r="37" spans="2:10" ht="29">
      <c r="B37" s="96"/>
      <c r="C37" s="96"/>
      <c r="D37" s="96"/>
      <c r="E37" s="96"/>
      <c r="F37" s="96"/>
      <c r="G37" s="96"/>
      <c r="H37" s="96"/>
      <c r="I37" s="96"/>
      <c r="J37" s="96"/>
    </row>
    <row r="38" spans="2:10" ht="29">
      <c r="B38" s="96"/>
      <c r="C38" s="96"/>
      <c r="D38" s="96"/>
      <c r="E38" s="96"/>
      <c r="F38" s="96"/>
      <c r="G38" s="96"/>
      <c r="H38" s="96"/>
      <c r="I38" s="96"/>
      <c r="J38" s="96"/>
    </row>
    <row r="39" spans="2:10" ht="29">
      <c r="B39" s="96"/>
      <c r="C39" s="96"/>
      <c r="D39" s="96"/>
      <c r="E39" s="96"/>
      <c r="F39" s="96"/>
      <c r="G39" s="96"/>
      <c r="H39" s="96"/>
      <c r="I39" s="96"/>
      <c r="J39" s="96"/>
    </row>
  </sheetData>
  <mergeCells count="4">
    <mergeCell ref="C8:K8"/>
    <mergeCell ref="C11:L12"/>
    <mergeCell ref="K28:M28"/>
    <mergeCell ref="B11:B12"/>
  </mergeCells>
  <hyperlinks>
    <hyperlink ref="B3" location="SYLLABUS!A1" display="🏠" xr:uid="{8D43F63C-956C-7544-9195-6A9F51ECCD42}"/>
  </hyperlinks>
  <pageMargins left="0.25" right="0.25" top="0.75" bottom="0.75" header="0.3" footer="0.3"/>
  <pageSetup scale="75" fitToHeight="0"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9D32-F2ED-404B-B81B-DA562F50E68E}">
  <sheetPr>
    <tabColor theme="3" tint="0.749992370372631"/>
    <pageSetUpPr fitToPage="1"/>
  </sheetPr>
  <dimension ref="A1:P92"/>
  <sheetViews>
    <sheetView showGridLines="0" topLeftCell="C1" zoomScale="124" zoomScaleNormal="124" workbookViewId="0">
      <pane ySplit="3" topLeftCell="A36" activePane="bottomLeft" state="frozen"/>
      <selection activeCell="H23" sqref="H23"/>
      <selection pane="bottomLeft" activeCell="Q38" sqref="Q38"/>
    </sheetView>
  </sheetViews>
  <sheetFormatPr baseColWidth="10" defaultColWidth="11" defaultRowHeight="16"/>
  <cols>
    <col min="1" max="1" width="2.83203125" customWidth="1"/>
    <col min="8" max="8" width="13" bestFit="1" customWidth="1"/>
    <col min="11" max="11" width="10.83203125" customWidth="1"/>
    <col min="12" max="12" width="13" customWidth="1"/>
    <col min="13" max="13" width="12.1640625" customWidth="1"/>
    <col min="16" max="16" width="16.33203125" customWidth="1"/>
  </cols>
  <sheetData>
    <row r="1" spans="1:16" ht="32">
      <c r="A1" s="3"/>
      <c r="B1" s="142" t="s">
        <v>332</v>
      </c>
      <c r="C1" s="4"/>
      <c r="D1" s="4"/>
      <c r="E1" s="4"/>
      <c r="F1" s="4"/>
      <c r="G1" s="4"/>
      <c r="H1" s="4"/>
      <c r="I1" s="4"/>
      <c r="J1" s="4"/>
      <c r="K1" s="4"/>
      <c r="L1" s="4"/>
      <c r="M1" s="4"/>
      <c r="N1" s="4"/>
      <c r="O1" s="4"/>
      <c r="P1" s="4"/>
    </row>
    <row r="2" spans="1:16" ht="24">
      <c r="A2" s="3"/>
      <c r="B2" s="248" t="s">
        <v>333</v>
      </c>
      <c r="C2" s="4"/>
      <c r="D2" s="4"/>
      <c r="E2" s="4"/>
      <c r="F2" s="4"/>
      <c r="G2" s="4"/>
      <c r="H2" s="4"/>
      <c r="I2" s="4"/>
      <c r="J2" s="4"/>
      <c r="K2" s="4"/>
      <c r="L2" s="4"/>
      <c r="M2" s="4"/>
      <c r="N2" s="4"/>
      <c r="O2" s="4"/>
      <c r="P2" s="4"/>
    </row>
    <row r="3" spans="1:16" ht="29">
      <c r="A3" s="3"/>
      <c r="B3" s="435" t="s">
        <v>2</v>
      </c>
      <c r="C3" s="4"/>
      <c r="D3" s="4"/>
      <c r="E3" s="4"/>
      <c r="F3" s="4"/>
      <c r="G3" s="4"/>
      <c r="H3" s="4"/>
      <c r="I3" s="4"/>
      <c r="J3" s="4"/>
      <c r="K3" s="4"/>
      <c r="L3" s="4"/>
      <c r="M3" s="4"/>
      <c r="N3" s="4"/>
      <c r="O3" s="4"/>
      <c r="P3" s="4"/>
    </row>
    <row r="6" spans="1:16" ht="29">
      <c r="B6" s="249" t="s">
        <v>23</v>
      </c>
    </row>
    <row r="7" spans="1:16" ht="22">
      <c r="B7" s="250" t="s">
        <v>334</v>
      </c>
    </row>
    <row r="8" spans="1:16" ht="22">
      <c r="B8" s="250" t="s">
        <v>335</v>
      </c>
    </row>
    <row r="9" spans="1:16" ht="22">
      <c r="B9" s="250" t="s">
        <v>336</v>
      </c>
    </row>
    <row r="10" spans="1:16" ht="22">
      <c r="B10" s="250"/>
    </row>
    <row r="11" spans="1:16" ht="22">
      <c r="B11" s="251"/>
    </row>
    <row r="12" spans="1:16" ht="29">
      <c r="B12" s="252" t="s">
        <v>337</v>
      </c>
    </row>
    <row r="13" spans="1:16" ht="22">
      <c r="B13" s="250" t="s">
        <v>338</v>
      </c>
    </row>
    <row r="14" spans="1:16" ht="22">
      <c r="B14" s="250" t="s">
        <v>339</v>
      </c>
    </row>
    <row r="15" spans="1:16" ht="22">
      <c r="B15" s="250" t="s">
        <v>340</v>
      </c>
    </row>
    <row r="16" spans="1:16" ht="22">
      <c r="B16" s="250" t="s">
        <v>341</v>
      </c>
    </row>
    <row r="18" spans="2:16">
      <c r="L18" s="160" t="s">
        <v>342</v>
      </c>
      <c r="M18" s="253" t="s">
        <v>343</v>
      </c>
    </row>
    <row r="19" spans="2:16" ht="70" customHeight="1">
      <c r="B19" s="494" t="s">
        <v>344</v>
      </c>
      <c r="C19" s="494"/>
      <c r="D19" s="494"/>
      <c r="E19" s="494"/>
      <c r="F19" s="494"/>
      <c r="G19" s="494"/>
      <c r="H19" s="494"/>
      <c r="I19" s="494"/>
      <c r="J19" s="494"/>
    </row>
    <row r="20" spans="2:16" ht="22">
      <c r="B20" s="250" t="s">
        <v>345</v>
      </c>
      <c r="P20" s="6"/>
    </row>
    <row r="21" spans="2:16" ht="22">
      <c r="B21" s="250" t="s">
        <v>346</v>
      </c>
      <c r="P21" s="407"/>
    </row>
    <row r="24" spans="2:16" ht="43" customHeight="1">
      <c r="B24" s="494" t="s">
        <v>347</v>
      </c>
      <c r="C24" s="494"/>
      <c r="D24" s="494"/>
      <c r="E24" s="494"/>
      <c r="F24" s="494"/>
      <c r="G24" s="494"/>
      <c r="H24" s="494"/>
      <c r="I24" s="494"/>
      <c r="J24" s="494"/>
    </row>
    <row r="25" spans="2:16" ht="43" customHeight="1">
      <c r="B25" s="391"/>
      <c r="C25" s="391"/>
      <c r="D25" s="391"/>
      <c r="E25" s="391"/>
      <c r="F25" s="391"/>
      <c r="G25" s="391"/>
      <c r="H25" s="391"/>
      <c r="I25" s="391"/>
      <c r="J25" s="391"/>
    </row>
    <row r="26" spans="2:16" ht="43" customHeight="1">
      <c r="B26" s="391"/>
      <c r="C26" s="391"/>
      <c r="D26" s="391"/>
      <c r="E26" s="391"/>
      <c r="F26" s="391"/>
      <c r="G26" s="391"/>
      <c r="H26" s="391"/>
      <c r="I26" s="391"/>
      <c r="J26" s="391"/>
    </row>
    <row r="27" spans="2:16" ht="22">
      <c r="B27" s="162" t="s">
        <v>348</v>
      </c>
      <c r="H27" s="162" t="s">
        <v>995</v>
      </c>
    </row>
    <row r="29" spans="2:16">
      <c r="H29" s="441" t="s">
        <v>996</v>
      </c>
      <c r="L29" s="159" t="s">
        <v>997</v>
      </c>
    </row>
    <row r="30" spans="2:16">
      <c r="L30" s="159" t="s">
        <v>998</v>
      </c>
    </row>
    <row r="31" spans="2:16">
      <c r="L31" s="159" t="s">
        <v>999</v>
      </c>
    </row>
    <row r="33" spans="8:16">
      <c r="H33" s="441" t="s">
        <v>1000</v>
      </c>
      <c r="L33" s="159" t="s">
        <v>1001</v>
      </c>
    </row>
    <row r="34" spans="8:16">
      <c r="H34" t="s">
        <v>1002</v>
      </c>
    </row>
    <row r="35" spans="8:16">
      <c r="H35" t="s">
        <v>1003</v>
      </c>
      <c r="K35" s="22"/>
      <c r="L35" s="8" t="s">
        <v>1010</v>
      </c>
      <c r="M35" s="8" t="s">
        <v>102</v>
      </c>
    </row>
    <row r="36" spans="8:16">
      <c r="H36" t="s">
        <v>1004</v>
      </c>
      <c r="K36" s="22">
        <v>1</v>
      </c>
      <c r="L36" s="443" t="s">
        <v>1006</v>
      </c>
      <c r="M36" s="443">
        <v>10</v>
      </c>
      <c r="O36" s="21" t="s">
        <v>1006</v>
      </c>
      <c r="P36" s="442">
        <f>SUMIF(L36:L39,"Apples", M36:M39)</f>
        <v>21</v>
      </c>
    </row>
    <row r="37" spans="8:16">
      <c r="H37" t="s">
        <v>1005</v>
      </c>
      <c r="K37" s="22">
        <v>2</v>
      </c>
      <c r="L37" s="22" t="s">
        <v>1007</v>
      </c>
      <c r="M37" s="22">
        <v>20</v>
      </c>
    </row>
    <row r="38" spans="8:16">
      <c r="K38" s="22">
        <v>3</v>
      </c>
      <c r="L38" s="22" t="s">
        <v>1008</v>
      </c>
      <c r="M38" s="22">
        <v>14</v>
      </c>
    </row>
    <row r="39" spans="8:16">
      <c r="K39" s="22">
        <v>4</v>
      </c>
      <c r="L39" s="443" t="s">
        <v>1006</v>
      </c>
      <c r="M39" s="443">
        <v>11</v>
      </c>
    </row>
    <row r="40" spans="8:16">
      <c r="K40" s="22">
        <v>48</v>
      </c>
      <c r="L40" s="22" t="s">
        <v>1009</v>
      </c>
      <c r="M40" s="22" t="s">
        <v>1009</v>
      </c>
    </row>
    <row r="42" spans="8:16">
      <c r="H42" s="441" t="s">
        <v>1017</v>
      </c>
      <c r="K42" s="355" t="s">
        <v>1013</v>
      </c>
      <c r="L42" s="8" t="s">
        <v>1012</v>
      </c>
      <c r="M42" s="22" t="s">
        <v>1011</v>
      </c>
      <c r="N42" s="8" t="s">
        <v>1014</v>
      </c>
    </row>
    <row r="43" spans="8:16">
      <c r="K43" s="355" t="s">
        <v>64</v>
      </c>
      <c r="L43" s="8">
        <v>19</v>
      </c>
      <c r="M43" s="8">
        <v>0</v>
      </c>
      <c r="N43" s="8" t="e">
        <f t="shared" ref="N43" si="0">L43/M43</f>
        <v>#DIV/0!</v>
      </c>
      <c r="O43" t="str">
        <f>IFERROR(L43/M43, "No Students")</f>
        <v>No Students</v>
      </c>
    </row>
    <row r="44" spans="8:16">
      <c r="N44" s="64" t="s">
        <v>1015</v>
      </c>
      <c r="O44" s="448" t="s">
        <v>1016</v>
      </c>
    </row>
    <row r="46" spans="8:16">
      <c r="H46" s="441" t="s">
        <v>1018</v>
      </c>
      <c r="L46" s="325" t="s">
        <v>1019</v>
      </c>
    </row>
    <row r="48" spans="8:16">
      <c r="H48" s="441" t="s">
        <v>1020</v>
      </c>
    </row>
    <row r="49" spans="8:9">
      <c r="H49" t="s">
        <v>1021</v>
      </c>
    </row>
    <row r="50" spans="8:9">
      <c r="I50" t="s">
        <v>1022</v>
      </c>
    </row>
    <row r="51" spans="8:9">
      <c r="I51" t="s">
        <v>1023</v>
      </c>
    </row>
    <row r="52" spans="8:9">
      <c r="I52" t="s">
        <v>1024</v>
      </c>
    </row>
    <row r="53" spans="8:9">
      <c r="I53" t="s">
        <v>1025</v>
      </c>
    </row>
    <row r="54" spans="8:9">
      <c r="I54" t="s">
        <v>1026</v>
      </c>
    </row>
    <row r="72" spans="8:11">
      <c r="H72" s="441" t="s">
        <v>1027</v>
      </c>
      <c r="K72" t="s">
        <v>1030</v>
      </c>
    </row>
    <row r="73" spans="8:11">
      <c r="H73" s="441" t="s">
        <v>1028</v>
      </c>
      <c r="K73" t="s">
        <v>1031</v>
      </c>
    </row>
    <row r="74" spans="8:11">
      <c r="H74" s="441" t="s">
        <v>1029</v>
      </c>
      <c r="K74" t="s">
        <v>1032</v>
      </c>
    </row>
    <row r="76" spans="8:11">
      <c r="H76" s="441" t="s">
        <v>1033</v>
      </c>
      <c r="K76" t="s">
        <v>1034</v>
      </c>
    </row>
    <row r="77" spans="8:11">
      <c r="H77" s="441" t="s">
        <v>1035</v>
      </c>
      <c r="K77" t="s">
        <v>1036</v>
      </c>
    </row>
    <row r="79" spans="8:11" ht="35" customHeight="1"/>
    <row r="81" spans="8:16">
      <c r="H81" s="445" t="s">
        <v>1039</v>
      </c>
      <c r="I81" t="s">
        <v>1041</v>
      </c>
    </row>
    <row r="82" spans="8:16">
      <c r="H82" s="446" t="s">
        <v>1040</v>
      </c>
      <c r="I82" t="s">
        <v>1042</v>
      </c>
    </row>
    <row r="84" spans="8:16">
      <c r="H84" s="441" t="s">
        <v>1043</v>
      </c>
      <c r="L84" s="22" t="s">
        <v>1045</v>
      </c>
      <c r="M84" s="22" t="str">
        <f>SUBSTITUTE(L84,"cake", "cookies")</f>
        <v>I love cookies</v>
      </c>
      <c r="N84" s="447" t="s">
        <v>1046</v>
      </c>
    </row>
    <row r="85" spans="8:16">
      <c r="L85" s="22" t="s">
        <v>1047</v>
      </c>
      <c r="M85" s="22" t="str">
        <f>SUBSTITUTE(L85,"-","")</f>
        <v>3025551212</v>
      </c>
      <c r="N85" s="447" t="s">
        <v>1048</v>
      </c>
    </row>
    <row r="86" spans="8:16">
      <c r="L86" s="22" t="s">
        <v>1049</v>
      </c>
      <c r="M86" s="22" t="str">
        <f>SUBSTITUTE(L86,"R","B")</f>
        <v>Bubble</v>
      </c>
      <c r="N86" s="447" t="s">
        <v>1050</v>
      </c>
    </row>
    <row r="88" spans="8:16">
      <c r="H88" s="444" t="s">
        <v>1037</v>
      </c>
      <c r="K88" s="491" t="s">
        <v>1038</v>
      </c>
      <c r="L88" s="491"/>
      <c r="M88" s="491"/>
      <c r="N88" s="491"/>
      <c r="O88" s="491"/>
      <c r="P88" s="491"/>
    </row>
    <row r="89" spans="8:16">
      <c r="K89" t="s">
        <v>1044</v>
      </c>
    </row>
    <row r="91" spans="8:16">
      <c r="H91" s="159"/>
    </row>
    <row r="92" spans="8:16">
      <c r="H92" s="159"/>
    </row>
  </sheetData>
  <mergeCells count="3">
    <mergeCell ref="B19:J19"/>
    <mergeCell ref="B24:J24"/>
    <mergeCell ref="K88:P88"/>
  </mergeCells>
  <hyperlinks>
    <hyperlink ref="B3" location="SYLLABUS!A1" display="🏠" xr:uid="{33A91486-6E99-1B4D-B129-58DEF6300339}"/>
    <hyperlink ref="L46" location="'2. BASIC MATH'!A1" display="see Tab 2. Basic Math" xr:uid="{626A20A8-128D-7A41-9417-88D99762151E}"/>
  </hyperlinks>
  <pageMargins left="0.25" right="0.25" top="0.75" bottom="0.75" header="0.3" footer="0.3"/>
  <pageSetup scale="55" fitToHeight="0"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15</vt:i4>
      </vt:variant>
    </vt:vector>
  </HeadingPairs>
  <TitlesOfParts>
    <vt:vector size="38" baseType="lpstr">
      <vt:lpstr>SYLLABUS</vt:lpstr>
      <vt:lpstr>1. GET EXCEL</vt:lpstr>
      <vt:lpstr>1..INTERFACE</vt:lpstr>
      <vt:lpstr>1. STRUCTURE</vt:lpstr>
      <vt:lpstr>1. SYMBOLS</vt:lpstr>
      <vt:lpstr>1. ERRORS</vt:lpstr>
      <vt:lpstr>1. DATA ENTRY</vt:lpstr>
      <vt:lpstr>2. REFERENCES</vt:lpstr>
      <vt:lpstr>2. FORMULAS</vt:lpstr>
      <vt:lpstr>2. BASIC MATH</vt:lpstr>
      <vt:lpstr>2T. MATH TEXT SKILLS</vt:lpstr>
      <vt:lpstr>3. FORMATTING</vt:lpstr>
      <vt:lpstr>4. DATES</vt:lpstr>
      <vt:lpstr>5. RANGES TABLES</vt:lpstr>
      <vt:lpstr>5T. TABLE SKILLS</vt:lpstr>
      <vt:lpstr>6. SORT-FILTER</vt:lpstr>
      <vt:lpstr>7. SKILLS CHALLENGE</vt:lpstr>
      <vt:lpstr>7. WEEKLYSALES</vt:lpstr>
      <vt:lpstr>7T. WKSUMMARY SKILLS</vt:lpstr>
      <vt:lpstr>8. BONUS STUFF</vt:lpstr>
      <vt:lpstr>8.COMMON CALCU</vt:lpstr>
      <vt:lpstr>9. RESOURCES</vt:lpstr>
      <vt:lpstr>LISTS</vt:lpstr>
      <vt:lpstr>'1. ERRORS'!Print_Area</vt:lpstr>
      <vt:lpstr>'1. GET EXCEL'!Print_Area</vt:lpstr>
      <vt:lpstr>'1. SYMBOLS'!Print_Area</vt:lpstr>
      <vt:lpstr>'1..INTERFACE'!Print_Area</vt:lpstr>
      <vt:lpstr>'2. BASIC MATH'!Print_Area</vt:lpstr>
      <vt:lpstr>'2. FORMULAS'!Print_Area</vt:lpstr>
      <vt:lpstr>'2. REFERENCES'!Print_Area</vt:lpstr>
      <vt:lpstr>'4. DATES'!Print_Area</vt:lpstr>
      <vt:lpstr>'5. RANGES TABLES'!Print_Area</vt:lpstr>
      <vt:lpstr>'6. SORT-FILTER'!Print_Area</vt:lpstr>
      <vt:lpstr>'9. RESOURCES'!Print_Area</vt:lpstr>
      <vt:lpstr>SYLLABUS!Print_Area</vt:lpstr>
      <vt:lpstr>Week_1_sales</vt:lpstr>
      <vt:lpstr>Week_2_sales</vt:lpstr>
      <vt:lpstr>Week_3_Sales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Caunitis</dc:creator>
  <cp:keywords/>
  <dc:description/>
  <cp:lastModifiedBy>Gary Caunitis</cp:lastModifiedBy>
  <cp:revision/>
  <dcterms:created xsi:type="dcterms:W3CDTF">2026-03-20T02:22:13Z</dcterms:created>
  <dcterms:modified xsi:type="dcterms:W3CDTF">2026-04-21T17:02:10Z</dcterms:modified>
  <cp:category/>
  <cp:contentStatus/>
</cp:coreProperties>
</file>